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Riester Rechner - Variablen" sheetId="1" r:id="rId4"/>
    <sheet name="Riester Rechner - Lohnsteuertab" sheetId="2" r:id="rId5"/>
    <sheet name="Riester Rechner - Beiträge Kumu" sheetId="3" r:id="rId6"/>
    <sheet name="Riester Rechner - Monatlicher C" sheetId="4" r:id="rId7"/>
    <sheet name="Riester Rechner - Zeichnungen" sheetId="5" r:id="rId8"/>
  </sheets>
</workbook>
</file>

<file path=xl/sharedStrings.xml><?xml version="1.0" encoding="utf-8"?>
<sst xmlns="http://schemas.openxmlformats.org/spreadsheetml/2006/main" uniqueCount="52">
  <si>
    <t>Variablen</t>
  </si>
  <si>
    <t>garantierte Rente pro 10k</t>
  </si>
  <si>
    <t>durchschnittliche Wertentwicklung (Fonds)</t>
  </si>
  <si>
    <t>durchschnittliche Inflation</t>
  </si>
  <si>
    <t>Kirchensteuer</t>
  </si>
  <si>
    <t>Solidaritätszuschlag</t>
  </si>
  <si>
    <t>Krankenversicherung</t>
  </si>
  <si>
    <t>Rentenversicherung</t>
  </si>
  <si>
    <t>Pflegeversicherung</t>
  </si>
  <si>
    <t>Arbeitslosenversicherung</t>
  </si>
  <si>
    <t>Lohnsteuertabelle 2016</t>
  </si>
  <si>
    <t>Obere Schwelle</t>
  </si>
  <si>
    <t>Unterer Satz</t>
  </si>
  <si>
    <t>Oberer Satz</t>
  </si>
  <si>
    <t>Beiträge Kumuliert Lifetime</t>
  </si>
  <si>
    <t>Gehalt</t>
  </si>
  <si>
    <t>Eigenbeiträge</t>
  </si>
  <si>
    <t>Beitragsförderung</t>
  </si>
  <si>
    <t>Kapital</t>
  </si>
  <si>
    <t>Steuerersparnis</t>
  </si>
  <si>
    <t>Gesamtförderung</t>
  </si>
  <si>
    <t>Förderquote</t>
  </si>
  <si>
    <t>Cashflow</t>
  </si>
  <si>
    <t>Kumuliert</t>
  </si>
  <si>
    <t>Alter</t>
  </si>
  <si>
    <t>Vers. Jahre</t>
  </si>
  <si>
    <t>Monatsgehalt</t>
  </si>
  <si>
    <t>Jahresgehalt</t>
  </si>
  <si>
    <t>Monatseigenbeitrag</t>
  </si>
  <si>
    <t>Jahreseigenbeitrag</t>
  </si>
  <si>
    <t>Monatsförderung</t>
  </si>
  <si>
    <t>Jahresförderung</t>
  </si>
  <si>
    <t>Monatsgesamtbeitrag</t>
  </si>
  <si>
    <t>Jahresgesamtbeitrag</t>
  </si>
  <si>
    <t>Monat. Rente</t>
  </si>
  <si>
    <t>Jahresrente</t>
  </si>
  <si>
    <t>Monatliches Einkommen</t>
  </si>
  <si>
    <t>Monatliches Einkommen (Barwert)</t>
  </si>
  <si>
    <t>Jährliches Einkommen</t>
  </si>
  <si>
    <t>Jährliches Einkommen (Barwert)</t>
  </si>
  <si>
    <t>ESt.</t>
  </si>
  <si>
    <t>KSt.</t>
  </si>
  <si>
    <t>Soli</t>
  </si>
  <si>
    <t>RV</t>
  </si>
  <si>
    <t>KV</t>
  </si>
  <si>
    <t>PV</t>
  </si>
  <si>
    <t>AV</t>
  </si>
  <si>
    <t>Steuern gesamt</t>
  </si>
  <si>
    <t>Steuersatz</t>
  </si>
  <si>
    <t>GuV</t>
  </si>
  <si>
    <t>Barwert GuV</t>
  </si>
  <si/>
</sst>
</file>

<file path=xl/styles.xml><?xml version="1.0" encoding="utf-8"?>
<styleSheet xmlns="http://schemas.openxmlformats.org/spreadsheetml/2006/main">
  <numFmts count="2">
    <numFmt numFmtId="0" formatCode="General"/>
    <numFmt numFmtId="59" formatCode="#,##0.00%"/>
  </numFmts>
  <fonts count="4">
    <font>
      <sz val="10"/>
      <color indexed="8"/>
      <name val="Helvetica"/>
    </font>
    <font>
      <sz val="12"/>
      <color indexed="8"/>
      <name val="Helvetica"/>
    </font>
    <font>
      <b val="1"/>
      <sz val="10"/>
      <color indexed="8"/>
      <name val="Helvetica"/>
    </font>
    <font>
      <shadow val="1"/>
      <sz val="12"/>
      <color indexed="12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thick">
        <color indexed="13"/>
      </right>
      <top>
        <color indexed="8"/>
      </top>
      <bottom style="thin">
        <color indexed="10"/>
      </bottom>
      <diagonal/>
    </border>
    <border>
      <left style="thick">
        <color indexed="13"/>
      </left>
      <right style="thin">
        <color indexed="10"/>
      </right>
      <top>
        <color indexed="8"/>
      </top>
      <bottom style="thin">
        <color indexed="10"/>
      </bottom>
      <diagonal/>
    </border>
    <border>
      <left style="thin">
        <color indexed="10"/>
      </left>
      <right style="thick">
        <color indexed="13"/>
      </right>
      <top style="thin">
        <color indexed="10"/>
      </top>
      <bottom style="thin">
        <color indexed="11"/>
      </bottom>
      <diagonal/>
    </border>
    <border>
      <left style="thick">
        <color indexed="13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ck">
        <color indexed="13"/>
      </right>
      <top style="thin">
        <color indexed="11"/>
      </top>
      <bottom style="thin">
        <color indexed="10"/>
      </bottom>
      <diagonal/>
    </border>
    <border>
      <left style="thick">
        <color indexed="13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3"/>
      </right>
      <top style="thin">
        <color indexed="10"/>
      </top>
      <bottom style="thin">
        <color indexed="10"/>
      </bottom>
      <diagonal/>
    </border>
    <border>
      <left style="thick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ck">
        <color indexed="13"/>
      </right>
      <top style="thin">
        <color indexed="10"/>
      </top>
      <bottom style="medium">
        <color indexed="8"/>
      </bottom>
      <diagonal/>
    </border>
    <border>
      <left style="thick">
        <color indexed="13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1"/>
      </right>
      <top style="medium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ck">
        <color indexed="13"/>
      </right>
      <top style="medium">
        <color indexed="8"/>
      </top>
      <bottom style="thin">
        <color indexed="10"/>
      </bottom>
      <diagonal/>
    </border>
    <border>
      <left style="thick">
        <color indexed="13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ck">
        <color indexed="17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ck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7"/>
      </bottom>
      <diagonal/>
    </border>
    <border>
      <left style="thin">
        <color indexed="10"/>
      </left>
      <right style="thick">
        <color indexed="13"/>
      </right>
      <top style="thin">
        <color indexed="10"/>
      </top>
      <bottom style="thick">
        <color indexed="17"/>
      </bottom>
      <diagonal/>
    </border>
    <border>
      <left style="thick">
        <color indexed="13"/>
      </left>
      <right style="thin">
        <color indexed="10"/>
      </right>
      <top style="thin">
        <color indexed="10"/>
      </top>
      <bottom style="thick">
        <color indexed="17"/>
      </bottom>
      <diagonal/>
    </border>
    <border>
      <left style="thin">
        <color indexed="10"/>
      </left>
      <right style="thin">
        <color indexed="11"/>
      </right>
      <top style="thick">
        <color indexed="17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ck">
        <color indexed="17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7"/>
      </top>
      <bottom style="thin">
        <color indexed="10"/>
      </bottom>
      <diagonal/>
    </border>
    <border>
      <left style="thin">
        <color indexed="10"/>
      </left>
      <right style="thick">
        <color indexed="13"/>
      </right>
      <top style="thick">
        <color indexed="17"/>
      </top>
      <bottom style="thin">
        <color indexed="10"/>
      </bottom>
      <diagonal/>
    </border>
    <border>
      <left style="thick">
        <color indexed="13"/>
      </left>
      <right style="thin">
        <color indexed="10"/>
      </right>
      <top style="thick">
        <color indexed="17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0" fontId="0" borderId="2" applyNumberFormat="1" applyFont="1" applyFill="0" applyBorder="1" applyAlignment="1" applyProtection="0">
      <alignment vertical="top" wrapText="1"/>
    </xf>
    <xf numFmtId="10" fontId="0" borderId="2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3" fontId="0" borderId="2" applyNumberFormat="1" applyFont="1" applyFill="0" applyBorder="1" applyAlignment="1" applyProtection="0">
      <alignment vertical="top" wrapText="1"/>
    </xf>
    <xf numFmtId="9" fontId="0" borderId="2" applyNumberFormat="1" applyFont="1" applyFill="0" applyBorder="1" applyAlignment="1" applyProtection="0">
      <alignment vertical="top" wrapText="1"/>
    </xf>
    <xf numFmtId="3" fontId="0" borderId="3" applyNumberFormat="1" applyFont="1" applyFill="0" applyBorder="1" applyAlignment="1" applyProtection="0">
      <alignment vertical="top" wrapText="1"/>
    </xf>
    <xf numFmtId="9" fontId="0" borderId="3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" fontId="0" borderId="2" applyNumberFormat="1" applyFont="1" applyFill="0" applyBorder="1" applyAlignment="1" applyProtection="0">
      <alignment vertical="top" wrapText="1"/>
    </xf>
    <xf numFmtId="59" fontId="0" borderId="2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3" applyNumberFormat="1" applyFont="1" applyFill="1" applyBorder="1" applyAlignment="1" applyProtection="0">
      <alignment vertical="top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2" fillId="2" borderId="4" applyNumberFormat="1" applyFont="1" applyFill="1" applyBorder="1" applyAlignment="1" applyProtection="0">
      <alignment vertical="top" wrapText="1"/>
    </xf>
    <xf numFmtId="0" fontId="2" fillId="2" borderId="5" applyNumberFormat="1" applyFont="1" applyFill="1" applyBorder="1" applyAlignment="1" applyProtection="0">
      <alignment vertical="top" wrapText="1"/>
    </xf>
    <xf numFmtId="49" fontId="2" fillId="2" borderId="6" applyNumberFormat="1" applyFont="1" applyFill="1" applyBorder="1" applyAlignment="1" applyProtection="0">
      <alignment horizontal="center" vertical="top" wrapText="1"/>
    </xf>
    <xf numFmtId="49" fontId="2" fillId="2" borderId="7" applyNumberFormat="1" applyFont="1" applyFill="1" applyBorder="1" applyAlignment="1" applyProtection="0">
      <alignment vertical="top" wrapText="1"/>
    </xf>
    <xf numFmtId="49" fontId="2" fillId="2" borderId="8" applyNumberFormat="1" applyFont="1" applyFill="1" applyBorder="1" applyAlignment="1" applyProtection="0">
      <alignment vertical="top" wrapText="1"/>
    </xf>
    <xf numFmtId="3" fontId="2" fillId="4" borderId="9" applyNumberFormat="1" applyFont="1" applyFill="1" applyBorder="1" applyAlignment="1" applyProtection="0">
      <alignment vertical="top" wrapText="1"/>
    </xf>
    <xf numFmtId="3" fontId="0" borderId="10" applyNumberFormat="1" applyFont="1" applyFill="0" applyBorder="1" applyAlignment="1" applyProtection="0">
      <alignment vertical="top" wrapText="1"/>
    </xf>
    <xf numFmtId="4" fontId="2" borderId="2" applyNumberFormat="1" applyFont="1" applyFill="0" applyBorder="1" applyAlignment="1" applyProtection="0">
      <alignment vertical="top" wrapText="1"/>
    </xf>
    <xf numFmtId="4" fontId="0" borderId="11" applyNumberFormat="1" applyFont="1" applyFill="0" applyBorder="1" applyAlignment="1" applyProtection="0">
      <alignment vertical="top" wrapText="1"/>
    </xf>
    <xf numFmtId="4" fontId="0" borderId="12" applyNumberFormat="1" applyFont="1" applyFill="0" applyBorder="1" applyAlignment="1" applyProtection="0">
      <alignment vertical="top" wrapText="1"/>
    </xf>
    <xf numFmtId="3" fontId="2" fillId="4" borderId="13" applyNumberFormat="1" applyFont="1" applyFill="1" applyBorder="1" applyAlignment="1" applyProtection="0">
      <alignment vertical="top" wrapText="1"/>
    </xf>
    <xf numFmtId="3" fontId="0" borderId="14" applyNumberFormat="1" applyFont="1" applyFill="0" applyBorder="1" applyAlignment="1" applyProtection="0">
      <alignment vertical="top" wrapText="1"/>
    </xf>
    <xf numFmtId="4" fontId="2" borderId="3" applyNumberFormat="1" applyFont="1" applyFill="0" applyBorder="1" applyAlignment="1" applyProtection="0">
      <alignment vertical="top" wrapText="1"/>
    </xf>
    <xf numFmtId="4" fontId="0" borderId="3" applyNumberFormat="1" applyFont="1" applyFill="0" applyBorder="1" applyAlignment="1" applyProtection="0">
      <alignment vertical="top" wrapText="1"/>
    </xf>
    <xf numFmtId="59" fontId="0" borderId="3" applyNumberFormat="1" applyFont="1" applyFill="0" applyBorder="1" applyAlignment="1" applyProtection="0">
      <alignment vertical="top" wrapText="1"/>
    </xf>
    <xf numFmtId="4" fontId="0" borderId="15" applyNumberFormat="1" applyFont="1" applyFill="0" applyBorder="1" applyAlignment="1" applyProtection="0">
      <alignment vertical="top" wrapText="1"/>
    </xf>
    <xf numFmtId="4" fontId="0" borderId="16" applyNumberFormat="1" applyFont="1" applyFill="0" applyBorder="1" applyAlignment="1" applyProtection="0">
      <alignment vertical="top" wrapText="1"/>
    </xf>
    <xf numFmtId="3" fontId="2" fillId="4" borderId="17" applyNumberFormat="1" applyFont="1" applyFill="1" applyBorder="1" applyAlignment="1" applyProtection="0">
      <alignment vertical="top" wrapText="1"/>
    </xf>
    <xf numFmtId="3" fontId="0" borderId="18" applyNumberFormat="1" applyFont="1" applyFill="0" applyBorder="1" applyAlignment="1" applyProtection="0">
      <alignment vertical="top" wrapText="1"/>
    </xf>
    <xf numFmtId="4" fontId="2" borderId="19" applyNumberFormat="1" applyFont="1" applyFill="0" applyBorder="1" applyAlignment="1" applyProtection="0">
      <alignment vertical="top" wrapText="1"/>
    </xf>
    <xf numFmtId="4" fontId="0" borderId="19" applyNumberFormat="1" applyFont="1" applyFill="0" applyBorder="1" applyAlignment="1" applyProtection="0">
      <alignment vertical="top" wrapText="1"/>
    </xf>
    <xf numFmtId="59" fontId="0" borderId="19" applyNumberFormat="1" applyFont="1" applyFill="0" applyBorder="1" applyAlignment="1" applyProtection="0">
      <alignment vertical="top" wrapText="1"/>
    </xf>
    <xf numFmtId="4" fontId="0" borderId="20" applyNumberFormat="1" applyFont="1" applyFill="0" applyBorder="1" applyAlignment="1" applyProtection="0">
      <alignment vertical="top" wrapText="1"/>
    </xf>
    <xf numFmtId="4" fontId="0" borderId="21" applyNumberFormat="1" applyFont="1" applyFill="0" applyBorder="1" applyAlignment="1" applyProtection="0">
      <alignment vertical="top" wrapText="1"/>
    </xf>
    <xf numFmtId="3" fontId="2" fillId="4" borderId="22" applyNumberFormat="1" applyFont="1" applyFill="1" applyBorder="1" applyAlignment="1" applyProtection="0">
      <alignment vertical="top" wrapText="1"/>
    </xf>
    <xf numFmtId="3" fontId="0" borderId="23" applyNumberFormat="1" applyFont="1" applyFill="0" applyBorder="1" applyAlignment="1" applyProtection="0">
      <alignment vertical="top" wrapText="1"/>
    </xf>
    <xf numFmtId="4" fontId="2" borderId="24" applyNumberFormat="1" applyFont="1" applyFill="0" applyBorder="1" applyAlignment="1" applyProtection="0">
      <alignment vertical="top" wrapText="1"/>
    </xf>
    <xf numFmtId="4" fontId="0" borderId="24" applyNumberFormat="1" applyFont="1" applyFill="0" applyBorder="1" applyAlignment="1" applyProtection="0">
      <alignment vertical="top" wrapText="1"/>
    </xf>
    <xf numFmtId="59" fontId="0" borderId="24" applyNumberFormat="1" applyFont="1" applyFill="0" applyBorder="1" applyAlignment="1" applyProtection="0">
      <alignment vertical="top" wrapText="1"/>
    </xf>
    <xf numFmtId="4" fontId="0" borderId="25" applyNumberFormat="1" applyFont="1" applyFill="0" applyBorder="1" applyAlignment="1" applyProtection="0">
      <alignment vertical="top" wrapText="1"/>
    </xf>
    <xf numFmtId="4" fontId="0" borderId="26" applyNumberFormat="1" applyFont="1" applyFill="0" applyBorder="1" applyAlignment="1" applyProtection="0">
      <alignment vertical="top" wrapText="1"/>
    </xf>
    <xf numFmtId="3" fontId="2" fillId="4" borderId="27" applyNumberFormat="1" applyFont="1" applyFill="1" applyBorder="1" applyAlignment="1" applyProtection="0">
      <alignment vertical="top" wrapText="1"/>
    </xf>
    <xf numFmtId="3" fontId="0" borderId="28" applyNumberFormat="1" applyFont="1" applyFill="0" applyBorder="1" applyAlignment="1" applyProtection="0">
      <alignment vertical="top" wrapText="1"/>
    </xf>
    <xf numFmtId="4" fontId="2" borderId="29" applyNumberFormat="1" applyFont="1" applyFill="0" applyBorder="1" applyAlignment="1" applyProtection="0">
      <alignment vertical="top" wrapText="1"/>
    </xf>
    <xf numFmtId="4" fontId="0" borderId="29" applyNumberFormat="1" applyFont="1" applyFill="0" applyBorder="1" applyAlignment="1" applyProtection="0">
      <alignment vertical="top" wrapText="1"/>
    </xf>
    <xf numFmtId="59" fontId="0" borderId="29" applyNumberFormat="1" applyFont="1" applyFill="0" applyBorder="1" applyAlignment="1" applyProtection="0">
      <alignment vertical="top" wrapText="1"/>
    </xf>
    <xf numFmtId="4" fontId="0" borderId="30" applyNumberFormat="1" applyFont="1" applyFill="0" applyBorder="1" applyAlignment="1" applyProtection="0">
      <alignment vertical="top" wrapText="1"/>
    </xf>
    <xf numFmtId="4" fontId="0" borderId="31" applyNumberFormat="1" applyFont="1" applyFill="0" applyBorder="1" applyAlignment="1" applyProtection="0">
      <alignment vertical="top" wrapText="1"/>
    </xf>
    <xf numFmtId="3" fontId="2" fillId="4" borderId="32" applyNumberFormat="1" applyFont="1" applyFill="1" applyBorder="1" applyAlignment="1" applyProtection="0">
      <alignment vertical="top" wrapText="1"/>
    </xf>
    <xf numFmtId="3" fontId="0" borderId="33" applyNumberFormat="1" applyFont="1" applyFill="0" applyBorder="1" applyAlignment="1" applyProtection="0">
      <alignment vertical="top" wrapText="1"/>
    </xf>
    <xf numFmtId="4" fontId="0" borderId="34" applyNumberFormat="1" applyFont="1" applyFill="0" applyBorder="1" applyAlignment="1" applyProtection="0">
      <alignment vertical="top" wrapText="1"/>
    </xf>
    <xf numFmtId="59" fontId="0" borderId="34" applyNumberFormat="1" applyFont="1" applyFill="0" applyBorder="1" applyAlignment="1" applyProtection="0">
      <alignment vertical="top" wrapText="1"/>
    </xf>
    <xf numFmtId="4" fontId="0" borderId="35" applyNumberFormat="1" applyFont="1" applyFill="0" applyBorder="1" applyAlignment="1" applyProtection="0">
      <alignment vertical="top" wrapText="1"/>
    </xf>
    <xf numFmtId="4" fontId="0" borderId="36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indexed="14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efefe"/>
      <rgbColor rgb="ffe2b700"/>
      <rgbColor rgb="00000000"/>
      <rgbColor rgb="e5afe489"/>
      <rgbColor rgb="ffdbdbdb"/>
      <rgbColor rgb="ffff2c21"/>
      <rgbColor rgb="ffb8b8b8"/>
      <rgbColor rgb="ff51a7f9"/>
      <rgbColor rgb="ff0264c0"/>
      <rgbColor rgb="ff6fbf40"/>
      <rgbColor rgb="ff00872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180169"/>
          <c:y val="0.215909"/>
          <c:w val="0.814831"/>
          <c:h val="0.683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'Riester Rechner - Monatlicher C'!$P$1:$P$2</c:f>
              <c:strCache>
                <c:ptCount val="1"/>
                <c:pt idx="0">
                  <c:v>Jährliches Einkommen (Barwert)</c:v>
                </c:pt>
              </c:strCache>
            </c:strRef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tl" rotWithShape="1" blurRad="63500" dist="38100" dir="5273901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'Riester Rechner - Monatlicher C'!$A$3:$A$80</c:f>
              <c:strCache>
                <c:ptCount val="7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64</c:v>
                </c:pt>
                <c:pt idx="41">
                  <c:v>65</c:v>
                </c:pt>
                <c:pt idx="42">
                  <c:v>66</c:v>
                </c:pt>
                <c:pt idx="43">
                  <c:v>67</c:v>
                </c:pt>
                <c:pt idx="44">
                  <c:v>68</c:v>
                </c:pt>
                <c:pt idx="45">
                  <c:v>69</c:v>
                </c:pt>
                <c:pt idx="46">
                  <c:v>70</c:v>
                </c:pt>
                <c:pt idx="47">
                  <c:v>71</c:v>
                </c:pt>
                <c:pt idx="48">
                  <c:v>72</c:v>
                </c:pt>
                <c:pt idx="49">
                  <c:v>73</c:v>
                </c:pt>
                <c:pt idx="50">
                  <c:v>74</c:v>
                </c:pt>
                <c:pt idx="51">
                  <c:v>75</c:v>
                </c:pt>
                <c:pt idx="52">
                  <c:v>76</c:v>
                </c:pt>
                <c:pt idx="53">
                  <c:v>77</c:v>
                </c:pt>
                <c:pt idx="54">
                  <c:v>78</c:v>
                </c:pt>
                <c:pt idx="55">
                  <c:v>79</c:v>
                </c:pt>
                <c:pt idx="56">
                  <c:v>80</c:v>
                </c:pt>
                <c:pt idx="57">
                  <c:v>81</c:v>
                </c:pt>
                <c:pt idx="58">
                  <c:v>82</c:v>
                </c:pt>
                <c:pt idx="59">
                  <c:v>83</c:v>
                </c:pt>
                <c:pt idx="60">
                  <c:v>84</c:v>
                </c:pt>
                <c:pt idx="61">
                  <c:v>85</c:v>
                </c:pt>
                <c:pt idx="62">
                  <c:v>86</c:v>
                </c:pt>
                <c:pt idx="63">
                  <c:v>87</c:v>
                </c:pt>
                <c:pt idx="64">
                  <c:v>88</c:v>
                </c:pt>
                <c:pt idx="65">
                  <c:v>89</c:v>
                </c:pt>
                <c:pt idx="66">
                  <c:v>90</c:v>
                </c:pt>
                <c:pt idx="67">
                  <c:v>91</c:v>
                </c:pt>
                <c:pt idx="68">
                  <c:v>92</c:v>
                </c:pt>
                <c:pt idx="69">
                  <c:v>93</c:v>
                </c:pt>
                <c:pt idx="70">
                  <c:v>94</c:v>
                </c:pt>
                <c:pt idx="71">
                  <c:v>95</c:v>
                </c:pt>
                <c:pt idx="72">
                  <c:v>96</c:v>
                </c:pt>
                <c:pt idx="73">
                  <c:v>97</c:v>
                </c:pt>
                <c:pt idx="74">
                  <c:v>98</c:v>
                </c:pt>
                <c:pt idx="75">
                  <c:v>99</c:v>
                </c:pt>
                <c:pt idx="76">
                  <c:v>100</c:v>
                </c:pt>
                <c:pt idx="77">
                  <c:v>101</c:v>
                </c:pt>
              </c:strCache>
            </c:strRef>
          </c:cat>
          <c:val>
            <c:numRef>
              <c:f>'Riester Rechner - Monatlicher C'!$P$3:$P$80</c:f>
              <c:numCache>
                <c:ptCount val="78"/>
                <c:pt idx="0">
                  <c:v>26600.985222</c:v>
                </c:pt>
                <c:pt idx="1">
                  <c:v>23295.881968</c:v>
                </c:pt>
                <c:pt idx="2">
                  <c:v>28689.509812</c:v>
                </c:pt>
                <c:pt idx="3">
                  <c:v>33918.632290</c:v>
                </c:pt>
                <c:pt idx="4">
                  <c:v>33417.371715</c:v>
                </c:pt>
                <c:pt idx="5">
                  <c:v>32923.518931</c:v>
                </c:pt>
                <c:pt idx="6">
                  <c:v>32436.964464</c:v>
                </c:pt>
                <c:pt idx="7">
                  <c:v>37283.867200</c:v>
                </c:pt>
                <c:pt idx="8">
                  <c:v>36732.874088</c:v>
                </c:pt>
                <c:pt idx="9">
                  <c:v>36190.023732</c:v>
                </c:pt>
                <c:pt idx="10">
                  <c:v>35655.195795</c:v>
                </c:pt>
                <c:pt idx="11">
                  <c:v>35128.271720</c:v>
                </c:pt>
                <c:pt idx="12">
                  <c:v>34609.134699</c:v>
                </c:pt>
                <c:pt idx="13">
                  <c:v>34097.669654</c:v>
                </c:pt>
                <c:pt idx="14">
                  <c:v>33593.763206</c:v>
                </c:pt>
                <c:pt idx="15">
                  <c:v>33097.303651</c:v>
                </c:pt>
                <c:pt idx="16">
                  <c:v>32608.180937</c:v>
                </c:pt>
                <c:pt idx="17">
                  <c:v>36715.756158</c:v>
                </c:pt>
                <c:pt idx="18">
                  <c:v>36173.158776</c:v>
                </c:pt>
                <c:pt idx="19">
                  <c:v>35638.580075</c:v>
                </c:pt>
                <c:pt idx="20">
                  <c:v>35111.901551</c:v>
                </c:pt>
                <c:pt idx="21">
                  <c:v>34593.006455</c:v>
                </c:pt>
                <c:pt idx="22">
                  <c:v>34081.779758</c:v>
                </c:pt>
                <c:pt idx="23">
                  <c:v>33578.108136</c:v>
                </c:pt>
                <c:pt idx="24">
                  <c:v>33081.879937</c:v>
                </c:pt>
                <c:pt idx="25">
                  <c:v>32592.985160</c:v>
                </c:pt>
                <c:pt idx="26">
                  <c:v>32111.315428</c:v>
                </c:pt>
                <c:pt idx="27">
                  <c:v>39545.954961</c:v>
                </c:pt>
                <c:pt idx="28">
                  <c:v>38961.531981</c:v>
                </c:pt>
                <c:pt idx="29">
                  <c:v>38385.745794</c:v>
                </c:pt>
                <c:pt idx="30">
                  <c:v>37818.468763</c:v>
                </c:pt>
                <c:pt idx="31">
                  <c:v>37259.575136</c:v>
                </c:pt>
                <c:pt idx="32">
                  <c:v>36708.941021</c:v>
                </c:pt>
                <c:pt idx="33">
                  <c:v>36166.444355</c:v>
                </c:pt>
                <c:pt idx="34">
                  <c:v>35631.964882</c:v>
                </c:pt>
                <c:pt idx="35">
                  <c:v>35105.384120</c:v>
                </c:pt>
                <c:pt idx="36">
                  <c:v>34586.585340</c:v>
                </c:pt>
                <c:pt idx="37">
                  <c:v>34075.453537</c:v>
                </c:pt>
                <c:pt idx="38">
                  <c:v>33571.875406</c:v>
                </c:pt>
                <c:pt idx="39">
                  <c:v>33075.739316</c:v>
                </c:pt>
                <c:pt idx="40">
                  <c:v>32586.935287</c:v>
                </c:pt>
                <c:pt idx="41">
                  <c:v>32105.354963</c:v>
                </c:pt>
                <c:pt idx="42">
                  <c:v>31630.891589</c:v>
                </c:pt>
                <c:pt idx="43">
                  <c:v>31163.439989</c:v>
                </c:pt>
                <c:pt idx="44">
                  <c:v>2079.924276</c:v>
                </c:pt>
                <c:pt idx="45">
                  <c:v>2049.186479</c:v>
                </c:pt>
                <c:pt idx="46">
                  <c:v>2018.902935</c:v>
                </c:pt>
                <c:pt idx="47">
                  <c:v>1989.066931</c:v>
                </c:pt>
                <c:pt idx="48">
                  <c:v>1959.671853</c:v>
                </c:pt>
                <c:pt idx="49">
                  <c:v>1930.711185</c:v>
                </c:pt>
                <c:pt idx="50">
                  <c:v>1902.178507</c:v>
                </c:pt>
                <c:pt idx="51">
                  <c:v>1874.067495</c:v>
                </c:pt>
                <c:pt idx="52">
                  <c:v>1846.371916</c:v>
                </c:pt>
                <c:pt idx="53">
                  <c:v>1819.085632</c:v>
                </c:pt>
                <c:pt idx="54">
                  <c:v>1792.202593</c:v>
                </c:pt>
                <c:pt idx="55">
                  <c:v>1765.716840</c:v>
                </c:pt>
                <c:pt idx="56">
                  <c:v>1739.622503</c:v>
                </c:pt>
                <c:pt idx="57">
                  <c:v>1713.913796</c:v>
                </c:pt>
                <c:pt idx="58">
                  <c:v>1688.585021</c:v>
                </c:pt>
                <c:pt idx="59">
                  <c:v>1663.630562</c:v>
                </c:pt>
                <c:pt idx="60">
                  <c:v>1639.044889</c:v>
                </c:pt>
                <c:pt idx="61">
                  <c:v>1614.822551</c:v>
                </c:pt>
                <c:pt idx="62">
                  <c:v>1590.958178</c:v>
                </c:pt>
                <c:pt idx="63">
                  <c:v>1567.446481</c:v>
                </c:pt>
                <c:pt idx="64">
                  <c:v>1544.282247</c:v>
                </c:pt>
                <c:pt idx="65">
                  <c:v>1521.460342</c:v>
                </c:pt>
                <c:pt idx="66">
                  <c:v>1498.975706</c:v>
                </c:pt>
                <c:pt idx="67">
                  <c:v>1476.823356</c:v>
                </c:pt>
                <c:pt idx="68">
                  <c:v>1454.998380</c:v>
                </c:pt>
                <c:pt idx="69">
                  <c:v>1433.495941</c:v>
                </c:pt>
                <c:pt idx="70">
                  <c:v>1412.311272</c:v>
                </c:pt>
                <c:pt idx="71">
                  <c:v>1391.439677</c:v>
                </c:pt>
                <c:pt idx="72">
                  <c:v>1370.876529</c:v>
                </c:pt>
                <c:pt idx="73">
                  <c:v>1350.617270</c:v>
                </c:pt>
                <c:pt idx="74">
                  <c:v>1330.657409</c:v>
                </c:pt>
                <c:pt idx="75">
                  <c:v>1310.992521</c:v>
                </c:pt>
                <c:pt idx="76">
                  <c:v>1291.618247</c:v>
                </c:pt>
                <c:pt idx="77">
                  <c:v>1272.530293</c:v>
                </c:pt>
              </c:numCache>
            </c:numRef>
          </c:val>
        </c:ser>
        <c:ser>
          <c:idx val="1"/>
          <c:order val="1"/>
          <c:tx>
            <c:strRef>
              <c:f>'Riester Rechner - Monatlicher C'!$AG$1:$AG$2</c:f>
              <c:strCache>
                <c:ptCount val="1"/>
                <c:pt idx="0">
                  <c:v>Barwert GuV</c:v>
                </c:pt>
              </c:strCache>
            </c:strRef>
          </c:tx>
          <c:spPr>
            <a:gradFill flip="none" rotWithShape="1">
              <a:gsLst>
                <a:gs pos="0">
                  <a:srgbClr val="70BF41"/>
                </a:gs>
                <a:gs pos="100000">
                  <a:srgbClr val="00882B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tl" rotWithShape="1" blurRad="63500" dist="38100" dir="5273901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'Riester Rechner - Monatlicher C'!$A$3:$A$80</c:f>
              <c:strCache>
                <c:ptCount val="78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64</c:v>
                </c:pt>
                <c:pt idx="41">
                  <c:v>65</c:v>
                </c:pt>
                <c:pt idx="42">
                  <c:v>66</c:v>
                </c:pt>
                <c:pt idx="43">
                  <c:v>67</c:v>
                </c:pt>
                <c:pt idx="44">
                  <c:v>68</c:v>
                </c:pt>
                <c:pt idx="45">
                  <c:v>69</c:v>
                </c:pt>
                <c:pt idx="46">
                  <c:v>70</c:v>
                </c:pt>
                <c:pt idx="47">
                  <c:v>71</c:v>
                </c:pt>
                <c:pt idx="48">
                  <c:v>72</c:v>
                </c:pt>
                <c:pt idx="49">
                  <c:v>73</c:v>
                </c:pt>
                <c:pt idx="50">
                  <c:v>74</c:v>
                </c:pt>
                <c:pt idx="51">
                  <c:v>75</c:v>
                </c:pt>
                <c:pt idx="52">
                  <c:v>76</c:v>
                </c:pt>
                <c:pt idx="53">
                  <c:v>77</c:v>
                </c:pt>
                <c:pt idx="54">
                  <c:v>78</c:v>
                </c:pt>
                <c:pt idx="55">
                  <c:v>79</c:v>
                </c:pt>
                <c:pt idx="56">
                  <c:v>80</c:v>
                </c:pt>
                <c:pt idx="57">
                  <c:v>81</c:v>
                </c:pt>
                <c:pt idx="58">
                  <c:v>82</c:v>
                </c:pt>
                <c:pt idx="59">
                  <c:v>83</c:v>
                </c:pt>
                <c:pt idx="60">
                  <c:v>84</c:v>
                </c:pt>
                <c:pt idx="61">
                  <c:v>85</c:v>
                </c:pt>
                <c:pt idx="62">
                  <c:v>86</c:v>
                </c:pt>
                <c:pt idx="63">
                  <c:v>87</c:v>
                </c:pt>
                <c:pt idx="64">
                  <c:v>88</c:v>
                </c:pt>
                <c:pt idx="65">
                  <c:v>89</c:v>
                </c:pt>
                <c:pt idx="66">
                  <c:v>90</c:v>
                </c:pt>
                <c:pt idx="67">
                  <c:v>91</c:v>
                </c:pt>
                <c:pt idx="68">
                  <c:v>92</c:v>
                </c:pt>
                <c:pt idx="69">
                  <c:v>93</c:v>
                </c:pt>
                <c:pt idx="70">
                  <c:v>94</c:v>
                </c:pt>
                <c:pt idx="71">
                  <c:v>95</c:v>
                </c:pt>
                <c:pt idx="72">
                  <c:v>96</c:v>
                </c:pt>
                <c:pt idx="73">
                  <c:v>97</c:v>
                </c:pt>
                <c:pt idx="74">
                  <c:v>98</c:v>
                </c:pt>
                <c:pt idx="75">
                  <c:v>99</c:v>
                </c:pt>
                <c:pt idx="76">
                  <c:v>100</c:v>
                </c:pt>
                <c:pt idx="77">
                  <c:v>101</c:v>
                </c:pt>
              </c:strCache>
            </c:strRef>
          </c:cat>
          <c:val>
            <c:numRef>
              <c:f>'Riester Rechner - Monatlicher C'!$AG$3:$AG$80</c:f>
              <c:numCache>
                <c:ptCount val="78"/>
                <c:pt idx="0">
                  <c:v>-981.255238</c:v>
                </c:pt>
                <c:pt idx="1">
                  <c:v>-1940.336014</c:v>
                </c:pt>
                <c:pt idx="2">
                  <c:v>-2975.501850</c:v>
                </c:pt>
                <c:pt idx="3">
                  <c:v>-4199.647177</c:v>
                </c:pt>
                <c:pt idx="4">
                  <c:v>-5474.278294</c:v>
                </c:pt>
                <c:pt idx="5">
                  <c:v>-6710.318387</c:v>
                </c:pt>
                <c:pt idx="6">
                  <c:v>-7908.629698</c:v>
                </c:pt>
                <c:pt idx="7">
                  <c:v>-9193.479704</c:v>
                </c:pt>
                <c:pt idx="8">
                  <c:v>-10526.930435</c:v>
                </c:pt>
                <c:pt idx="9">
                  <c:v>-11818.960984</c:v>
                </c:pt>
                <c:pt idx="10">
                  <c:v>-13070.504368</c:v>
                </c:pt>
                <c:pt idx="11">
                  <c:v>-14282.475073</c:v>
                </c:pt>
                <c:pt idx="12">
                  <c:v>-15455.769401</c:v>
                </c:pt>
                <c:pt idx="13">
                  <c:v>-16591.265802</c:v>
                </c:pt>
                <c:pt idx="14">
                  <c:v>-17689.825210</c:v>
                </c:pt>
                <c:pt idx="15">
                  <c:v>-18752.291368</c:v>
                </c:pt>
                <c:pt idx="16">
                  <c:v>-19779.491147</c:v>
                </c:pt>
                <c:pt idx="17">
                  <c:v>-20873.152987</c:v>
                </c:pt>
                <c:pt idx="18">
                  <c:v>-22011.609097</c:v>
                </c:pt>
                <c:pt idx="19">
                  <c:v>-23111.857584</c:v>
                </c:pt>
                <c:pt idx="20">
                  <c:v>-24174.779101</c:v>
                </c:pt>
                <c:pt idx="21">
                  <c:v>-25201.236614</c:v>
                </c:pt>
                <c:pt idx="22">
                  <c:v>-26192.075736</c:v>
                </c:pt>
                <c:pt idx="23">
                  <c:v>-27148.125050</c:v>
                </c:pt>
                <c:pt idx="24">
                  <c:v>-28070.196429</c:v>
                </c:pt>
                <c:pt idx="25">
                  <c:v>-28959.085347</c:v>
                </c:pt>
                <c:pt idx="26">
                  <c:v>-29815.571185</c:v>
                </c:pt>
                <c:pt idx="27">
                  <c:v>-30668.623323</c:v>
                </c:pt>
                <c:pt idx="28">
                  <c:v>-31579.046056</c:v>
                </c:pt>
                <c:pt idx="29">
                  <c:v>-32455.861749</c:v>
                </c:pt>
                <c:pt idx="30">
                  <c:v>-33299.864879</c:v>
                </c:pt>
                <c:pt idx="31">
                  <c:v>-34111.833779</c:v>
                </c:pt>
                <c:pt idx="32">
                  <c:v>-34892.530944</c:v>
                </c:pt>
                <c:pt idx="33">
                  <c:v>-35642.703330</c:v>
                </c:pt>
                <c:pt idx="34">
                  <c:v>-36363.082643</c:v>
                </c:pt>
                <c:pt idx="35">
                  <c:v>-37054.385629</c:v>
                </c:pt>
                <c:pt idx="36">
                  <c:v>-37717.314358</c:v>
                </c:pt>
                <c:pt idx="37">
                  <c:v>-38352.556498</c:v>
                </c:pt>
                <c:pt idx="38">
                  <c:v>-38960.785588</c:v>
                </c:pt>
                <c:pt idx="39">
                  <c:v>-39542.661307</c:v>
                </c:pt>
                <c:pt idx="40">
                  <c:v>-40098.829737</c:v>
                </c:pt>
                <c:pt idx="41">
                  <c:v>-40629.923618</c:v>
                </c:pt>
                <c:pt idx="42">
                  <c:v>-41136.562603</c:v>
                </c:pt>
                <c:pt idx="43">
                  <c:v>-41619.353506</c:v>
                </c:pt>
                <c:pt idx="44">
                  <c:v>-39215.471571</c:v>
                </c:pt>
                <c:pt idx="45">
                  <c:v>-36586.746104</c:v>
                </c:pt>
                <c:pt idx="46">
                  <c:v>-34027.152340</c:v>
                </c:pt>
                <c:pt idx="47">
                  <c:v>-31535.221089</c:v>
                </c:pt>
                <c:pt idx="48">
                  <c:v>-29109.511486</c:v>
                </c:pt>
                <c:pt idx="49">
                  <c:v>-26748.610476</c:v>
                </c:pt>
                <c:pt idx="50">
                  <c:v>-24451.132307</c:v>
                </c:pt>
                <c:pt idx="51">
                  <c:v>-22215.718029</c:v>
                </c:pt>
                <c:pt idx="52">
                  <c:v>-20041.035009</c:v>
                </c:pt>
                <c:pt idx="53">
                  <c:v>-17925.776446</c:v>
                </c:pt>
                <c:pt idx="54">
                  <c:v>-15868.660900</c:v>
                </c:pt>
                <c:pt idx="55">
                  <c:v>-13868.431830</c:v>
                </c:pt>
                <c:pt idx="56">
                  <c:v>-11923.857133</c:v>
                </c:pt>
                <c:pt idx="57">
                  <c:v>-10033.728699</c:v>
                </c:pt>
                <c:pt idx="58">
                  <c:v>-8196.861974</c:v>
                </c:pt>
                <c:pt idx="59">
                  <c:v>-6412.095521</c:v>
                </c:pt>
                <c:pt idx="60">
                  <c:v>-4678.290599</c:v>
                </c:pt>
                <c:pt idx="61">
                  <c:v>-2994.330749</c:v>
                </c:pt>
                <c:pt idx="62">
                  <c:v>-1359.121378</c:v>
                </c:pt>
                <c:pt idx="63">
                  <c:v>228.410640</c:v>
                </c:pt>
                <c:pt idx="64">
                  <c:v>1769.317360</c:v>
                </c:pt>
                <c:pt idx="65">
                  <c:v>3264.630155</c:v>
                </c:pt>
                <c:pt idx="66">
                  <c:v>4715.360095</c:v>
                </c:pt>
                <c:pt idx="67">
                  <c:v>6122.498327</c:v>
                </c:pt>
                <c:pt idx="68">
                  <c:v>7487.016436</c:v>
                </c:pt>
                <c:pt idx="69">
                  <c:v>8809.866814</c:v>
                </c:pt>
                <c:pt idx="70">
                  <c:v>10091.983010</c:v>
                </c:pt>
                <c:pt idx="71">
                  <c:v>11334.280081</c:v>
                </c:pt>
                <c:pt idx="72">
                  <c:v>12537.654933</c:v>
                </c:pt>
                <c:pt idx="73">
                  <c:v>13702.986662</c:v>
                </c:pt>
                <c:pt idx="74">
                  <c:v>14831.136879</c:v>
                </c:pt>
                <c:pt idx="75">
                  <c:v>15922.950037</c:v>
                </c:pt>
                <c:pt idx="76">
                  <c:v>16979.253752</c:v>
                </c:pt>
                <c:pt idx="77">
                  <c:v>18000.859112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#,##0.0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"/>
              </a:defRPr>
            </a:pPr>
          </a:p>
        </c:txPr>
        <c:crossAx val="2094734552"/>
        <c:crosses val="autoZero"/>
        <c:crossBetween val="between"/>
        <c:majorUnit val="25000"/>
        <c:minorUnit val="12500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88916"/>
          <c:y val="0"/>
          <c:w val="0.9"/>
          <c:h val="0.093181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16</xdr:col>
      <xdr:colOff>531591</xdr:colOff>
      <xdr:row>0</xdr:row>
      <xdr:rowOff>0</xdr:rowOff>
    </xdr:from>
    <xdr:to>
      <xdr:col>22</xdr:col>
      <xdr:colOff>105603</xdr:colOff>
      <xdr:row>13</xdr:row>
      <xdr:rowOff>88900</xdr:rowOff>
    </xdr:to>
    <xdr:graphicFrame>
      <xdr:nvGraphicFramePr>
        <xdr:cNvPr id="2" name="Chart 2"/>
        <xdr:cNvGraphicFramePr/>
      </xdr:nvGraphicFramePr>
      <xdr:xfrm>
        <a:off x="12723591" y="-50801"/>
        <a:ext cx="4146013" cy="22352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3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8" customHeight="1" outlineLevelRow="0" outlineLevelCol="0"/>
  <cols>
    <col min="1" max="1" width="18.4453" style="1" customWidth="1"/>
    <col min="2" max="2" width="15.8281" style="1" customWidth="1"/>
    <col min="3" max="3" width="15.8281" style="1" customWidth="1"/>
    <col min="4" max="4" width="12.7266" style="1" customWidth="1"/>
    <col min="5" max="5" width="11.3125" style="1" customWidth="1"/>
    <col min="6" max="6" width="10.7422" style="1" customWidth="1"/>
    <col min="7" max="7" width="10.7969" style="1" customWidth="1"/>
    <col min="8" max="8" width="10.7109" style="1" customWidth="1"/>
    <col min="9" max="9" width="13.0391" style="1" customWidth="1"/>
    <col min="10" max="256" width="16.351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44.5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  <c r="H2" t="s" s="3">
        <v>8</v>
      </c>
      <c r="I2" t="s" s="3">
        <v>9</v>
      </c>
    </row>
    <row r="3" ht="20.55" customHeight="1">
      <c r="A3" s="4">
        <v>25.4</v>
      </c>
      <c r="B3" s="5">
        <v>0.02</v>
      </c>
      <c r="C3" s="5">
        <v>0.015</v>
      </c>
      <c r="D3" s="5">
        <v>0.09</v>
      </c>
      <c r="E3" s="5">
        <v>0.055</v>
      </c>
      <c r="F3" s="5">
        <v>0.08</v>
      </c>
      <c r="G3" s="5">
        <v>0.0935</v>
      </c>
      <c r="H3" s="5">
        <v>0.01175</v>
      </c>
      <c r="I3" s="5">
        <v>0.015</v>
      </c>
    </row>
  </sheetData>
  <mergeCells count="1">
    <mergeCell ref="A1:I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C6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8" customHeight="1" outlineLevelRow="0" outlineLevelCol="0"/>
  <cols>
    <col min="1" max="1" width="13.8516" style="6" customWidth="1"/>
    <col min="2" max="2" width="11.3516" style="6" customWidth="1"/>
    <col min="3" max="3" width="10.8516" style="6" customWidth="1"/>
    <col min="4" max="256" width="16.3516" style="6" customWidth="1"/>
  </cols>
  <sheetData>
    <row r="1" ht="28" customHeight="1">
      <c r="A1" t="s" s="2">
        <v>10</v>
      </c>
      <c r="B1" s="2"/>
      <c r="C1" s="2"/>
    </row>
    <row r="2" ht="20.55" customHeight="1">
      <c r="A2" t="s" s="3">
        <v>11</v>
      </c>
      <c r="B2" t="s" s="3">
        <v>12</v>
      </c>
      <c r="C2" t="s" s="3">
        <v>13</v>
      </c>
    </row>
    <row r="3" ht="20.55" customHeight="1">
      <c r="A3" s="7">
        <v>8652</v>
      </c>
      <c r="B3" s="8">
        <v>0</v>
      </c>
      <c r="C3" s="8">
        <v>0</v>
      </c>
    </row>
    <row r="4" ht="20.35" customHeight="1">
      <c r="A4" s="9">
        <v>13669</v>
      </c>
      <c r="B4" s="10">
        <v>0.14</v>
      </c>
      <c r="C4" s="10">
        <v>0.24</v>
      </c>
    </row>
    <row r="5" ht="20.35" customHeight="1">
      <c r="A5" s="9">
        <v>53665</v>
      </c>
      <c r="B5" s="10">
        <v>0.24</v>
      </c>
      <c r="C5" s="10">
        <v>0.42</v>
      </c>
    </row>
    <row r="6" ht="20.35" customHeight="1">
      <c r="A6" s="9">
        <v>254446</v>
      </c>
      <c r="B6" s="10">
        <v>0.42</v>
      </c>
      <c r="C6" s="10">
        <v>0.42</v>
      </c>
    </row>
  </sheetData>
  <mergeCells count="1">
    <mergeCell ref="A1:C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3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8" customHeight="1" outlineLevelRow="0" outlineLevelCol="0"/>
  <cols>
    <col min="1" max="1" width="11.1719" style="11" customWidth="1"/>
    <col min="2" max="2" width="12.5" style="11" customWidth="1"/>
    <col min="3" max="3" width="16" style="11" customWidth="1"/>
    <col min="4" max="4" width="9.85156" style="11" customWidth="1"/>
    <col min="5" max="5" width="14.1719" style="11" customWidth="1"/>
    <col min="6" max="6" width="15.5" style="11" customWidth="1"/>
    <col min="7" max="7" width="11.3516" style="11" customWidth="1"/>
    <col min="8" max="256" width="16.3516" style="11" customWidth="1"/>
  </cols>
  <sheetData>
    <row r="1" ht="28" customHeight="1">
      <c r="A1" t="s" s="2">
        <v>14</v>
      </c>
      <c r="B1" s="2"/>
      <c r="C1" s="2"/>
      <c r="D1" s="2"/>
      <c r="E1" s="2"/>
      <c r="F1" s="2"/>
      <c r="G1" s="2"/>
    </row>
    <row r="2" ht="20.55" customHeight="1">
      <c r="A2" t="s" s="3">
        <v>15</v>
      </c>
      <c r="B2" t="s" s="3">
        <v>16</v>
      </c>
      <c r="C2" t="s" s="3">
        <v>17</v>
      </c>
      <c r="D2" t="s" s="3">
        <v>18</v>
      </c>
      <c r="E2" t="s" s="3">
        <v>19</v>
      </c>
      <c r="F2" t="s" s="3">
        <v>20</v>
      </c>
      <c r="G2" t="s" s="3">
        <v>21</v>
      </c>
    </row>
    <row r="3" ht="20.55" customHeight="1">
      <c r="A3" s="12">
        <f>SUM('Riester Rechner - Monatlicher C'!D3:D46)</f>
        <v>2145000</v>
      </c>
      <c r="B3" s="12">
        <f>SUM('Riester Rechner - Monatlicher C'!F3:F46)</f>
        <v>80700</v>
      </c>
      <c r="C3" s="12">
        <f>SUM('Riester Rechner - Monatlicher C'!H3:H46)</f>
        <v>6776</v>
      </c>
      <c r="D3" s="12">
        <f>MAX('Riester Rechner - Monatlicher C'!$AD3:$AD80)</f>
        <v>133353.5134116843</v>
      </c>
      <c r="E3" s="12">
        <f>SUM('Riester Rechner - Monatlicher C'!Z3:Z80)</f>
        <v>18368.173115439786</v>
      </c>
      <c r="F3" s="12">
        <f>C3+E3</f>
        <v>25144.173115439786</v>
      </c>
      <c r="G3" s="13">
        <f>F3/B3</f>
        <v>0.3115758750364286</v>
      </c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G80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8" customHeight="1" outlineLevelRow="0" outlineLevelCol="0"/>
  <cols>
    <col min="1" max="1" width="5.35156" style="14" customWidth="1"/>
    <col min="2" max="2" width="6.96875" style="14" customWidth="1"/>
    <col min="3" max="3" width="8.46875" style="14" customWidth="1"/>
    <col min="4" max="4" width="8.85156" style="14" customWidth="1"/>
    <col min="5" max="5" width="10.6719" style="14" customWidth="1"/>
    <col min="6" max="6" width="11.1719" style="14" customWidth="1"/>
    <col min="7" max="7" width="9.9375" style="14" customWidth="1"/>
    <col min="8" max="8" width="9.21875" style="14" customWidth="1"/>
    <col min="9" max="9" width="10.1719" style="14" customWidth="1"/>
    <col min="10" max="10" width="10.6719" style="14" customWidth="1"/>
    <col min="11" max="11" width="7.40625" style="14" customWidth="1"/>
    <col min="12" max="12" width="7.85156" style="14" customWidth="1"/>
    <col min="13" max="13" width="11.5" style="14" customWidth="1"/>
    <col min="14" max="14" width="11.5" style="14" customWidth="1"/>
    <col min="15" max="15" width="11" style="14" customWidth="1"/>
    <col min="16" max="16" width="11.3516" style="14" customWidth="1"/>
    <col min="17" max="17" width="8.85156" style="14" customWidth="1"/>
    <col min="18" max="18" width="8" style="14" customWidth="1"/>
    <col min="19" max="19" width="8" style="14" customWidth="1"/>
    <col min="20" max="20" width="8" style="14" customWidth="1"/>
    <col min="21" max="21" width="8" style="14" customWidth="1"/>
    <col min="22" max="22" width="8" style="14" customWidth="1"/>
    <col min="23" max="23" width="8" style="14" customWidth="1"/>
    <col min="24" max="24" width="8.85156" style="14" customWidth="1"/>
    <col min="25" max="25" width="7.67188" style="14" customWidth="1"/>
    <col min="26" max="26" width="10.3516" style="14" customWidth="1"/>
    <col min="27" max="27" width="11.3516" style="14" customWidth="1"/>
    <col min="28" max="28" width="11.3516" style="14" customWidth="1"/>
    <col min="29" max="29" width="11.3516" style="14" customWidth="1"/>
    <col min="30" max="30" width="11.3516" style="14" customWidth="1"/>
    <col min="31" max="31" width="11.3516" style="14" customWidth="1"/>
    <col min="32" max="32" width="11.3516" style="14" customWidth="1"/>
    <col min="33" max="33" width="11.3516" style="14" customWidth="1"/>
    <col min="34" max="256" width="16.3516" style="14" customWidth="1"/>
  </cols>
  <sheetData>
    <row r="1" ht="20.35" customHeight="1">
      <c r="A1" s="15"/>
      <c r="B1" s="15"/>
      <c r="C1" t="s" s="16">
        <v>22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  <c r="AA1" t="s" s="19">
        <v>23</v>
      </c>
      <c r="AB1" s="17"/>
      <c r="AC1" s="17"/>
      <c r="AD1" s="17"/>
      <c r="AE1" s="17"/>
      <c r="AF1" s="17"/>
      <c r="AG1" s="17"/>
    </row>
    <row r="2" ht="44.55" customHeight="1">
      <c r="A2" t="s" s="3">
        <v>24</v>
      </c>
      <c r="B2" t="s" s="3">
        <v>25</v>
      </c>
      <c r="C2" t="s" s="3">
        <v>26</v>
      </c>
      <c r="D2" t="s" s="3">
        <v>27</v>
      </c>
      <c r="E2" t="s" s="3">
        <v>28</v>
      </c>
      <c r="F2" t="s" s="3">
        <v>29</v>
      </c>
      <c r="G2" t="s" s="3">
        <v>30</v>
      </c>
      <c r="H2" t="s" s="3">
        <v>31</v>
      </c>
      <c r="I2" t="s" s="3">
        <v>32</v>
      </c>
      <c r="J2" t="s" s="3">
        <v>33</v>
      </c>
      <c r="K2" t="s" s="3">
        <v>34</v>
      </c>
      <c r="L2" t="s" s="3">
        <v>35</v>
      </c>
      <c r="M2" t="s" s="3">
        <v>36</v>
      </c>
      <c r="N2" t="s" s="3">
        <v>37</v>
      </c>
      <c r="O2" t="s" s="3">
        <v>38</v>
      </c>
      <c r="P2" t="s" s="3">
        <v>39</v>
      </c>
      <c r="Q2" t="s" s="3">
        <v>40</v>
      </c>
      <c r="R2" t="s" s="3">
        <v>41</v>
      </c>
      <c r="S2" t="s" s="3">
        <v>42</v>
      </c>
      <c r="T2" t="s" s="3">
        <v>43</v>
      </c>
      <c r="U2" t="s" s="3">
        <v>44</v>
      </c>
      <c r="V2" t="s" s="3">
        <v>45</v>
      </c>
      <c r="W2" t="s" s="3">
        <v>46</v>
      </c>
      <c r="X2" t="s" s="3">
        <v>47</v>
      </c>
      <c r="Y2" t="s" s="3">
        <v>48</v>
      </c>
      <c r="Z2" t="s" s="20">
        <v>19</v>
      </c>
      <c r="AA2" t="s" s="21">
        <v>27</v>
      </c>
      <c r="AB2" t="s" s="3">
        <v>29</v>
      </c>
      <c r="AC2" t="s" s="3">
        <v>31</v>
      </c>
      <c r="AD2" t="s" s="3">
        <v>33</v>
      </c>
      <c r="AE2" t="s" s="3">
        <v>35</v>
      </c>
      <c r="AF2" t="s" s="3">
        <v>49</v>
      </c>
      <c r="AG2" t="s" s="3">
        <v>50</v>
      </c>
    </row>
    <row r="3" ht="20.55" customHeight="1">
      <c r="A3" s="22">
        <v>24</v>
      </c>
      <c r="B3" s="23">
        <v>1</v>
      </c>
      <c r="C3" s="24">
        <v>2250</v>
      </c>
      <c r="D3" s="12">
        <f>C3*12</f>
        <v>27000</v>
      </c>
      <c r="E3" s="12">
        <f>IF((C3*0.04*12)&lt;2100,(C3*0.04),(2100/12))</f>
        <v>90</v>
      </c>
      <c r="F3" s="12">
        <f>E3*12</f>
        <v>1080</v>
      </c>
      <c r="G3" s="12">
        <f t="shared" si="3" ref="G3:G46">154/12</f>
        <v>12.83333333333333</v>
      </c>
      <c r="H3" s="12">
        <f>G3*12</f>
        <v>154</v>
      </c>
      <c r="I3" s="12">
        <f>E3+G3</f>
        <v>102.8333333333333</v>
      </c>
      <c r="J3" s="12">
        <f>I3*12</f>
        <v>1234</v>
      </c>
      <c r="K3" s="12">
        <v>0</v>
      </c>
      <c r="L3" s="12">
        <f>K3*12</f>
        <v>0</v>
      </c>
      <c r="M3" s="12">
        <f>C3+K3</f>
        <v>2250</v>
      </c>
      <c r="N3" s="12">
        <f>M3/((1+'Riester Rechner - Variablen'!$C$3)^B3)</f>
        <v>2216.748768472907</v>
      </c>
      <c r="O3" s="12">
        <f>M3*12</f>
        <v>27000</v>
      </c>
      <c r="P3" s="12">
        <f>O3/((1+'Riester Rechner - Variablen'!$C$3)^B3)</f>
        <v>26600.985221674880</v>
      </c>
      <c r="Q3" s="12">
        <f>IF(O3&lt;'Riester Rechner - Lohnsteuertab'!$A$3,0,IF(O3&lt;'Riester Rechner - Lohnsteuertab'!$A$4,(993.62*(($O$3-'Riester Rechner - Lohnsteuertab'!$A$3)/10000)+1400)*($O$3-'Riester Rechner - Lohnsteuertab'!$A$3)/10000,IF(O3&lt;'Riester Rechner - Lohnsteuertab'!$A$5,((225.4*((O3-'Riester Rechner - Lohnsteuertab'!$A$4)/10000)+2397)*((O3-'Riester Rechner - Lohnsteuertab'!$A$4)/10000)+952.48),IF(O3&lt;'Riester Rechner - Lohnsteuertab'!$A$6,0.42*O3-8394.14,"hallo"))))</f>
        <v>4548.491574494</v>
      </c>
      <c r="R3" s="12">
        <f>Q3*'Riester Rechner - Variablen'!$D$3</f>
        <v>409.364241704460</v>
      </c>
      <c r="S3" s="12">
        <f>Q3*'Riester Rechner - Variablen'!$E$3</f>
        <v>250.167036597170</v>
      </c>
      <c r="T3" s="12">
        <f>O3*'Riester Rechner - Variablen'!$G$3</f>
        <v>2524.5</v>
      </c>
      <c r="U3" s="12">
        <f>O3*'Riester Rechner - Variablen'!$F$3</f>
        <v>2160</v>
      </c>
      <c r="V3" s="12">
        <f>O3*'Riester Rechner - Variablen'!$H$3</f>
        <v>317.25</v>
      </c>
      <c r="W3" s="12">
        <f>O3*'Riester Rechner - Variablen'!$I$3</f>
        <v>405</v>
      </c>
      <c r="X3" s="12">
        <f>SUM(Q3:S3)</f>
        <v>5208.022852795631</v>
      </c>
      <c r="Y3" s="13">
        <f>X3/O3</f>
        <v>0.192889735288727</v>
      </c>
      <c r="Z3" s="25">
        <f>IF((J3*Y3-H3)&gt;0,J3*Y3-H3,0)</f>
        <v>84.02593334628918</v>
      </c>
      <c r="AA3" s="26">
        <f>D3</f>
        <v>27000</v>
      </c>
      <c r="AB3" s="12">
        <f>F3</f>
        <v>1080</v>
      </c>
      <c r="AC3" s="12">
        <f>H3</f>
        <v>154</v>
      </c>
      <c r="AD3" s="12">
        <f>J3</f>
        <v>1234</v>
      </c>
      <c r="AE3" s="12">
        <f>L3</f>
        <v>0</v>
      </c>
      <c r="AF3" s="12">
        <f>AE3-AB3+Z3</f>
        <v>-995.9740666537108</v>
      </c>
      <c r="AG3" s="12">
        <f>(AF3/((1+'Riester Rechner - Variablen'!$C$3)^B3))</f>
        <v>-981.2552380824737</v>
      </c>
    </row>
    <row r="4" ht="20.35" customHeight="1">
      <c r="A4" s="27">
        <v>25</v>
      </c>
      <c r="B4" s="28">
        <v>2</v>
      </c>
      <c r="C4" s="29">
        <v>2000</v>
      </c>
      <c r="D4" s="30">
        <f>C4*12</f>
        <v>24000</v>
      </c>
      <c r="E4" s="30">
        <f>IF((C4*0.04*12)&lt;2100,(C4*0.04),(2100/12))</f>
        <v>80</v>
      </c>
      <c r="F4" s="30">
        <f>E4*12</f>
        <v>960</v>
      </c>
      <c r="G4" s="30">
        <f t="shared" si="3"/>
        <v>12.83333333333333</v>
      </c>
      <c r="H4" s="30">
        <f>G4*12</f>
        <v>154</v>
      </c>
      <c r="I4" s="30">
        <f>E4+G4</f>
        <v>92.83333333333333</v>
      </c>
      <c r="J4" s="30">
        <f>I4*12</f>
        <v>1114</v>
      </c>
      <c r="K4" s="30">
        <v>0</v>
      </c>
      <c r="L4" s="30">
        <f>K4*12</f>
        <v>0</v>
      </c>
      <c r="M4" s="30">
        <f>C4+K4</f>
        <v>2000</v>
      </c>
      <c r="N4" s="30">
        <f>M4/((1+'Riester Rechner - Variablen'!$C$3)^B4)</f>
        <v>1941.323497294281</v>
      </c>
      <c r="O4" s="30">
        <f>M4*12</f>
        <v>24000</v>
      </c>
      <c r="P4" s="30">
        <f>O4/((1+'Riester Rechner - Variablen'!$C$3)^B4)</f>
        <v>23295.881967531372</v>
      </c>
      <c r="Q4" s="30">
        <f>IF(O4&lt;'Riester Rechner - Lohnsteuertab'!$A$3,0,IF(O4&lt;'Riester Rechner - Lohnsteuertab'!$A$4,(993.62*(($O$3-'Riester Rechner - Lohnsteuertab'!$A$3)/10000)+1400)*($O$3-'Riester Rechner - Lohnsteuertab'!$A$3)/10000,IF(O4&lt;'Riester Rechner - Lohnsteuertab'!$A$5,((225.4*((O4-'Riester Rechner - Lohnsteuertab'!$A$4)/10000)+2397)*((O4-'Riester Rechner - Lohnsteuertab'!$A$4)/10000)+952.48),IF(O4&lt;'Riester Rechner - Lohnsteuertab'!$A$6,0.42*O4-8394.14,"hallo"))))</f>
        <v>3669.389130494</v>
      </c>
      <c r="R4" s="30">
        <f>Q4*'Riester Rechner - Variablen'!$D$3</f>
        <v>330.245021744460</v>
      </c>
      <c r="S4" s="30">
        <f>Q4*'Riester Rechner - Variablen'!$E$3</f>
        <v>201.816402177170</v>
      </c>
      <c r="T4" s="30">
        <f>O4*'Riester Rechner - Variablen'!$G$3</f>
        <v>2244</v>
      </c>
      <c r="U4" s="30">
        <f>O4*'Riester Rechner - Variablen'!$F$3</f>
        <v>1920</v>
      </c>
      <c r="V4" s="30">
        <f>O4*'Riester Rechner - Variablen'!$H$3</f>
        <v>282</v>
      </c>
      <c r="W4" s="30">
        <f>O4*'Riester Rechner - Variablen'!$I$3</f>
        <v>360</v>
      </c>
      <c r="X4" s="30">
        <f>SUM(Q4:S4)</f>
        <v>4201.450554415630</v>
      </c>
      <c r="Y4" s="31">
        <f>X4/O4</f>
        <v>0.1750604397673179</v>
      </c>
      <c r="Z4" s="32">
        <f>IF((J4*Y4-H4)&gt;0,J4*Y4-H4,0)</f>
        <v>41.01732990079216</v>
      </c>
      <c r="AA4" s="33">
        <f>AA3+D4</f>
        <v>51000</v>
      </c>
      <c r="AB4" s="30">
        <f>AB3+F4</f>
        <v>2040</v>
      </c>
      <c r="AC4" s="30">
        <f>AC3+H4</f>
        <v>308</v>
      </c>
      <c r="AD4" s="30">
        <f>AD3*(1+'Riester Rechner - Variablen'!$B$3)+J4</f>
        <v>2372.68</v>
      </c>
      <c r="AE4" s="30">
        <f>AE3+L4</f>
        <v>0</v>
      </c>
      <c r="AF4" s="30">
        <f>AE4-AB4+Z4</f>
        <v>-1998.982670099208</v>
      </c>
      <c r="AG4" s="30">
        <f>(AF4/((1+'Riester Rechner - Variablen'!$C$3)^B4))</f>
        <v>-1940.336014073827</v>
      </c>
    </row>
    <row r="5" ht="20.35" customHeight="1">
      <c r="A5" s="27">
        <v>26</v>
      </c>
      <c r="B5" s="28">
        <v>3</v>
      </c>
      <c r="C5" s="29">
        <v>2500</v>
      </c>
      <c r="D5" s="30">
        <f>C5*12</f>
        <v>30000</v>
      </c>
      <c r="E5" s="30">
        <f>IF((C5*0.04*12)&lt;2100,(C5*0.04),(2100/12))</f>
        <v>100</v>
      </c>
      <c r="F5" s="30">
        <f>E5*12</f>
        <v>1200</v>
      </c>
      <c r="G5" s="30">
        <f t="shared" si="3"/>
        <v>12.83333333333333</v>
      </c>
      <c r="H5" s="30">
        <f>G5*12</f>
        <v>154</v>
      </c>
      <c r="I5" s="30">
        <f>E5+G5</f>
        <v>112.8333333333333</v>
      </c>
      <c r="J5" s="30">
        <f>I5*12</f>
        <v>1354</v>
      </c>
      <c r="K5" s="30">
        <v>0</v>
      </c>
      <c r="L5" s="30">
        <f>K5*12</f>
        <v>0</v>
      </c>
      <c r="M5" s="30">
        <f>C5+K5</f>
        <v>2500</v>
      </c>
      <c r="N5" s="30">
        <f>M5/((1+'Riester Rechner - Variablen'!$C$3)^B5)</f>
        <v>2390.792484352563</v>
      </c>
      <c r="O5" s="30">
        <f>M5*12</f>
        <v>30000</v>
      </c>
      <c r="P5" s="30">
        <f>O5/((1+'Riester Rechner - Variablen'!$C$3)^B5)</f>
        <v>28689.509812230754</v>
      </c>
      <c r="Q5" s="30">
        <f>IF(O5&lt;'Riester Rechner - Lohnsteuertab'!$A$3,0,IF(O5&lt;'Riester Rechner - Lohnsteuertab'!$A$4,(993.62*(($O$3-'Riester Rechner - Lohnsteuertab'!$A$3)/10000)+1400)*($O$3-'Riester Rechner - Lohnsteuertab'!$A$3)/10000,IF(O5&lt;'Riester Rechner - Lohnsteuertab'!$A$5,((225.4*((O5-'Riester Rechner - Lohnsteuertab'!$A$4)/10000)+2397)*((O5-'Riester Rechner - Lohnsteuertab'!$A$4)/10000)+952.48),IF(O5&lt;'Riester Rechner - Lohnsteuertab'!$A$6,0.42*O5-8394.14,"hallo"))))</f>
        <v>5468.166018493999</v>
      </c>
      <c r="R5" s="30">
        <f>Q5*'Riester Rechner - Variablen'!$D$3</f>
        <v>492.1349416644599</v>
      </c>
      <c r="S5" s="30">
        <f>Q5*'Riester Rechner - Variablen'!$E$3</f>
        <v>300.749131017170</v>
      </c>
      <c r="T5" s="30">
        <f>O5*'Riester Rechner - Variablen'!$G$3</f>
        <v>2805</v>
      </c>
      <c r="U5" s="30">
        <f>O5*'Riester Rechner - Variablen'!$F$3</f>
        <v>2400</v>
      </c>
      <c r="V5" s="30">
        <f>O5*'Riester Rechner - Variablen'!$H$3</f>
        <v>352.5</v>
      </c>
      <c r="W5" s="30">
        <f>O5*'Riester Rechner - Variablen'!$I$3</f>
        <v>450</v>
      </c>
      <c r="X5" s="30">
        <f>SUM(Q5:S5)</f>
        <v>6261.050091175629</v>
      </c>
      <c r="Y5" s="31">
        <f>X5/O5</f>
        <v>0.2087016697058543</v>
      </c>
      <c r="Z5" s="32">
        <f>IF((J5*Y5-H5)&gt;0,J5*Y5-H5,0)</f>
        <v>128.5820607817267</v>
      </c>
      <c r="AA5" s="33">
        <f>AA4+D5</f>
        <v>81000</v>
      </c>
      <c r="AB5" s="30">
        <f>AB4+F5</f>
        <v>3240</v>
      </c>
      <c r="AC5" s="30">
        <f>AC4+H5</f>
        <v>462</v>
      </c>
      <c r="AD5" s="30">
        <f>AD4*(1+'Riester Rechner - Variablen'!$B$3)+J5</f>
        <v>3774.1336</v>
      </c>
      <c r="AE5" s="30">
        <f>AE4+L5</f>
        <v>0</v>
      </c>
      <c r="AF5" s="30">
        <f>AE5-AB5+Z5</f>
        <v>-3111.417939218273</v>
      </c>
      <c r="AG5" s="30">
        <f>(AF5/((1+'Riester Rechner - Variablen'!$C$3)^B5))</f>
        <v>-2975.501849905115</v>
      </c>
    </row>
    <row r="6" ht="20.35" customHeight="1">
      <c r="A6" s="27">
        <v>27</v>
      </c>
      <c r="B6" s="28">
        <v>4</v>
      </c>
      <c r="C6" s="29">
        <v>3000</v>
      </c>
      <c r="D6" s="30">
        <f>C6*12</f>
        <v>36000</v>
      </c>
      <c r="E6" s="30">
        <f>IF((C6*0.04*12)&lt;2100,(C6*0.04),(2100/12))</f>
        <v>120</v>
      </c>
      <c r="F6" s="30">
        <f>E6*12</f>
        <v>1440</v>
      </c>
      <c r="G6" s="30">
        <f t="shared" si="3"/>
        <v>12.83333333333333</v>
      </c>
      <c r="H6" s="30">
        <f>G6*12</f>
        <v>154</v>
      </c>
      <c r="I6" s="30">
        <f>E6+G6</f>
        <v>132.8333333333333</v>
      </c>
      <c r="J6" s="30">
        <f>I6*12</f>
        <v>1594</v>
      </c>
      <c r="K6" s="30">
        <v>0</v>
      </c>
      <c r="L6" s="30">
        <f>K6*12</f>
        <v>0</v>
      </c>
      <c r="M6" s="30">
        <f>C6+K6</f>
        <v>3000</v>
      </c>
      <c r="N6" s="30">
        <f>M6/((1+'Riester Rechner - Variablen'!$C$3)^B6)</f>
        <v>2826.552690860173</v>
      </c>
      <c r="O6" s="30">
        <f>M6*12</f>
        <v>36000</v>
      </c>
      <c r="P6" s="30">
        <f>O6/((1+'Riester Rechner - Variablen'!$C$3)^B6)</f>
        <v>33918.632290322072</v>
      </c>
      <c r="Q6" s="30">
        <f>IF(O6&lt;'Riester Rechner - Lohnsteuertab'!$A$3,0,IF(O6&lt;'Riester Rechner - Lohnsteuertab'!$A$4,(993.62*(($O$3-'Riester Rechner - Lohnsteuertab'!$A$3)/10000)+1400)*($O$3-'Riester Rechner - Lohnsteuertab'!$A$3)/10000,IF(O6&lt;'Riester Rechner - Lohnsteuertab'!$A$5,((225.4*((O6-'Riester Rechner - Lohnsteuertab'!$A$4)/10000)+2397)*((O6-'Riester Rechner - Lohnsteuertab'!$A$4)/10000)+952.48),IF(O6&lt;'Riester Rechner - Lohnsteuertab'!$A$6,0.42*O6-8394.14,"hallo"))))</f>
        <v>7429.230906494</v>
      </c>
      <c r="R6" s="30">
        <f>Q6*'Riester Rechner - Variablen'!$D$3</f>
        <v>668.630781584460</v>
      </c>
      <c r="S6" s="30">
        <f>Q6*'Riester Rechner - Variablen'!$E$3</f>
        <v>408.607699857170</v>
      </c>
      <c r="T6" s="30">
        <f>O6*'Riester Rechner - Variablen'!$G$3</f>
        <v>3366</v>
      </c>
      <c r="U6" s="30">
        <f>O6*'Riester Rechner - Variablen'!$F$3</f>
        <v>2880</v>
      </c>
      <c r="V6" s="30">
        <f>O6*'Riester Rechner - Variablen'!$H$3</f>
        <v>423</v>
      </c>
      <c r="W6" s="30">
        <f>O6*'Riester Rechner - Variablen'!$I$3</f>
        <v>540</v>
      </c>
      <c r="X6" s="30">
        <f>SUM(Q6:S6)</f>
        <v>8506.469387935631</v>
      </c>
      <c r="Y6" s="31">
        <f>X6/O6</f>
        <v>0.2362908163315453</v>
      </c>
      <c r="Z6" s="32">
        <f>IF((J6*Y6-H6)&gt;0,J6*Y6-H6,0)</f>
        <v>222.6475612324832</v>
      </c>
      <c r="AA6" s="33">
        <f>AA5+D6</f>
        <v>117000</v>
      </c>
      <c r="AB6" s="30">
        <f>AB5+F6</f>
        <v>4680</v>
      </c>
      <c r="AC6" s="30">
        <f>AC5+H6</f>
        <v>616</v>
      </c>
      <c r="AD6" s="30">
        <f>AD5*(1+'Riester Rechner - Variablen'!$B$3)+J6</f>
        <v>5443.616272</v>
      </c>
      <c r="AE6" s="30">
        <f>AE5+L6</f>
        <v>0</v>
      </c>
      <c r="AF6" s="30">
        <f>AE6-AB6+Z6</f>
        <v>-4457.352438767517</v>
      </c>
      <c r="AG6" s="30">
        <f>(AF6/((1+'Riester Rechner - Variablen'!$C$3)^B6))</f>
        <v>-4199.647176636826</v>
      </c>
    </row>
    <row r="7" ht="20.35" customHeight="1">
      <c r="A7" s="27">
        <v>28</v>
      </c>
      <c r="B7" s="28">
        <v>5</v>
      </c>
      <c r="C7" s="29">
        <v>3000</v>
      </c>
      <c r="D7" s="30">
        <f>C7*12</f>
        <v>36000</v>
      </c>
      <c r="E7" s="30">
        <f>IF((C7*0.04*12)&lt;2100,(C7*0.04),(2100/12))</f>
        <v>120</v>
      </c>
      <c r="F7" s="30">
        <f>E7*12</f>
        <v>1440</v>
      </c>
      <c r="G7" s="30">
        <f t="shared" si="3"/>
        <v>12.83333333333333</v>
      </c>
      <c r="H7" s="30">
        <f>G7*12</f>
        <v>154</v>
      </c>
      <c r="I7" s="30">
        <f>E7+G7</f>
        <v>132.8333333333333</v>
      </c>
      <c r="J7" s="30">
        <f>I7*12</f>
        <v>1594</v>
      </c>
      <c r="K7" s="30">
        <v>0</v>
      </c>
      <c r="L7" s="30">
        <f>K7*12</f>
        <v>0</v>
      </c>
      <c r="M7" s="30">
        <f>C7+K7</f>
        <v>3000</v>
      </c>
      <c r="N7" s="30">
        <f>M7/((1+'Riester Rechner - Variablen'!$C$3)^B7)</f>
        <v>2784.780976216919</v>
      </c>
      <c r="O7" s="30">
        <f>M7*12</f>
        <v>36000</v>
      </c>
      <c r="P7" s="30">
        <f>O7/((1+'Riester Rechner - Variablen'!$C$3)^B7)</f>
        <v>33417.371714603032</v>
      </c>
      <c r="Q7" s="30">
        <f>IF(O7&lt;'Riester Rechner - Lohnsteuertab'!$A$3,0,IF(O7&lt;'Riester Rechner - Lohnsteuertab'!$A$4,(993.62*(($O$3-'Riester Rechner - Lohnsteuertab'!$A$3)/10000)+1400)*($O$3-'Riester Rechner - Lohnsteuertab'!$A$3)/10000,IF(O7&lt;'Riester Rechner - Lohnsteuertab'!$A$5,((225.4*((O7-'Riester Rechner - Lohnsteuertab'!$A$4)/10000)+2397)*((O7-'Riester Rechner - Lohnsteuertab'!$A$4)/10000)+952.48),IF(O7&lt;'Riester Rechner - Lohnsteuertab'!$A$6,0.42*O7-8394.14,"hallo"))))</f>
        <v>7429.230906494</v>
      </c>
      <c r="R7" s="30">
        <f>Q7*'Riester Rechner - Variablen'!$D$3</f>
        <v>668.630781584460</v>
      </c>
      <c r="S7" s="30">
        <f>Q7*'Riester Rechner - Variablen'!$E$3</f>
        <v>408.607699857170</v>
      </c>
      <c r="T7" s="30">
        <f>O7*'Riester Rechner - Variablen'!$G$3</f>
        <v>3366</v>
      </c>
      <c r="U7" s="30">
        <f>O7*'Riester Rechner - Variablen'!$F$3</f>
        <v>2880</v>
      </c>
      <c r="V7" s="30">
        <f>O7*'Riester Rechner - Variablen'!$H$3</f>
        <v>423</v>
      </c>
      <c r="W7" s="30">
        <f>O7*'Riester Rechner - Variablen'!$I$3</f>
        <v>540</v>
      </c>
      <c r="X7" s="30">
        <f>SUM(Q7:S7)</f>
        <v>8506.469387935631</v>
      </c>
      <c r="Y7" s="31">
        <f>X7/O7</f>
        <v>0.2362908163315453</v>
      </c>
      <c r="Z7" s="32">
        <f>IF((J7*Y7-H7)&gt;0,J7*Y7-H7,0)</f>
        <v>222.6475612324832</v>
      </c>
      <c r="AA7" s="33">
        <f>AA6+D7</f>
        <v>153000</v>
      </c>
      <c r="AB7" s="30">
        <f>AB6+F7</f>
        <v>6120</v>
      </c>
      <c r="AC7" s="30">
        <f>AC6+H7</f>
        <v>770</v>
      </c>
      <c r="AD7" s="30">
        <f>AD6*(1+'Riester Rechner - Variablen'!$B$3)+J7</f>
        <v>7146.48859744</v>
      </c>
      <c r="AE7" s="30">
        <f>AE6+L7</f>
        <v>0</v>
      </c>
      <c r="AF7" s="30">
        <f>AE7-AB7+Z7</f>
        <v>-5897.352438767517</v>
      </c>
      <c r="AG7" s="30">
        <f>(AF7/((1+'Riester Rechner - Variablen'!$C$3)^B7))</f>
        <v>-5474.278293842079</v>
      </c>
    </row>
    <row r="8" ht="20.35" customHeight="1">
      <c r="A8" s="27">
        <v>29</v>
      </c>
      <c r="B8" s="28">
        <v>6</v>
      </c>
      <c r="C8" s="29">
        <v>3000</v>
      </c>
      <c r="D8" s="30">
        <f>C8*12</f>
        <v>36000</v>
      </c>
      <c r="E8" s="30">
        <f>IF((C8*0.04*12)&lt;2100,(C8*0.04),(2100/12))</f>
        <v>120</v>
      </c>
      <c r="F8" s="30">
        <f>E8*12</f>
        <v>1440</v>
      </c>
      <c r="G8" s="30">
        <f t="shared" si="3"/>
        <v>12.83333333333333</v>
      </c>
      <c r="H8" s="30">
        <f>G8*12</f>
        <v>154</v>
      </c>
      <c r="I8" s="30">
        <f>E8+G8</f>
        <v>132.8333333333333</v>
      </c>
      <c r="J8" s="30">
        <f>I8*12</f>
        <v>1594</v>
      </c>
      <c r="K8" s="30">
        <v>0</v>
      </c>
      <c r="L8" s="30">
        <f>K8*12</f>
        <v>0</v>
      </c>
      <c r="M8" s="30">
        <f>C8+K8</f>
        <v>3000</v>
      </c>
      <c r="N8" s="30">
        <f>M8/((1+'Riester Rechner - Variablen'!$C$3)^B8)</f>
        <v>2743.626577553616</v>
      </c>
      <c r="O8" s="30">
        <f>M8*12</f>
        <v>36000</v>
      </c>
      <c r="P8" s="30">
        <f>O8/((1+'Riester Rechner - Variablen'!$C$3)^B8)</f>
        <v>32923.518930643389</v>
      </c>
      <c r="Q8" s="30">
        <f>IF(O8&lt;'Riester Rechner - Lohnsteuertab'!$A$3,0,IF(O8&lt;'Riester Rechner - Lohnsteuertab'!$A$4,(993.62*(($O$3-'Riester Rechner - Lohnsteuertab'!$A$3)/10000)+1400)*($O$3-'Riester Rechner - Lohnsteuertab'!$A$3)/10000,IF(O8&lt;'Riester Rechner - Lohnsteuertab'!$A$5,((225.4*((O8-'Riester Rechner - Lohnsteuertab'!$A$4)/10000)+2397)*((O8-'Riester Rechner - Lohnsteuertab'!$A$4)/10000)+952.48),IF(O8&lt;'Riester Rechner - Lohnsteuertab'!$A$6,0.42*O8-8394.14,"hallo"))))</f>
        <v>7429.230906494</v>
      </c>
      <c r="R8" s="30">
        <f>Q8*'Riester Rechner - Variablen'!$D$3</f>
        <v>668.630781584460</v>
      </c>
      <c r="S8" s="30">
        <f>Q8*'Riester Rechner - Variablen'!$E$3</f>
        <v>408.607699857170</v>
      </c>
      <c r="T8" s="30">
        <f>O8*'Riester Rechner - Variablen'!$G$3</f>
        <v>3366</v>
      </c>
      <c r="U8" s="30">
        <f>O8*'Riester Rechner - Variablen'!$F$3</f>
        <v>2880</v>
      </c>
      <c r="V8" s="30">
        <f>O8*'Riester Rechner - Variablen'!$H$3</f>
        <v>423</v>
      </c>
      <c r="W8" s="30">
        <f>O8*'Riester Rechner - Variablen'!$I$3</f>
        <v>540</v>
      </c>
      <c r="X8" s="30">
        <f>SUM(Q8:S8)</f>
        <v>8506.469387935631</v>
      </c>
      <c r="Y8" s="31">
        <f>X8/O8</f>
        <v>0.2362908163315453</v>
      </c>
      <c r="Z8" s="32">
        <f>IF((J8*Y8-H8)&gt;0,J8*Y8-H8,0)</f>
        <v>222.6475612324832</v>
      </c>
      <c r="AA8" s="33">
        <f>AA7+D8</f>
        <v>189000</v>
      </c>
      <c r="AB8" s="30">
        <f>AB7+F8</f>
        <v>7560</v>
      </c>
      <c r="AC8" s="30">
        <f>AC7+H8</f>
        <v>924</v>
      </c>
      <c r="AD8" s="30">
        <f>AD7*(1+'Riester Rechner - Variablen'!$B$3)+J8</f>
        <v>8883.418369388801</v>
      </c>
      <c r="AE8" s="30">
        <f>AE7+L8</f>
        <v>0</v>
      </c>
      <c r="AF8" s="30">
        <f>AE8-AB8+Z8</f>
        <v>-7337.352438767517</v>
      </c>
      <c r="AG8" s="30">
        <f>(AF8/((1+'Riester Rechner - Variablen'!$C$3)^B8))</f>
        <v>-6710.318386626799</v>
      </c>
    </row>
    <row r="9" ht="21.15" customHeight="1">
      <c r="A9" s="34">
        <v>30</v>
      </c>
      <c r="B9" s="35">
        <v>7</v>
      </c>
      <c r="C9" s="36">
        <v>3000</v>
      </c>
      <c r="D9" s="37">
        <f>C9*12</f>
        <v>36000</v>
      </c>
      <c r="E9" s="37">
        <f>IF((C9*0.04*12)&lt;2100,(C9*0.04),(2100/12))</f>
        <v>120</v>
      </c>
      <c r="F9" s="37">
        <f>E9*12</f>
        <v>1440</v>
      </c>
      <c r="G9" s="37">
        <f t="shared" si="3"/>
        <v>12.83333333333333</v>
      </c>
      <c r="H9" s="37">
        <f>G9*12</f>
        <v>154</v>
      </c>
      <c r="I9" s="37">
        <f>E9+G9</f>
        <v>132.8333333333333</v>
      </c>
      <c r="J9" s="37">
        <f>I9*12</f>
        <v>1594</v>
      </c>
      <c r="K9" s="37">
        <v>0</v>
      </c>
      <c r="L9" s="37">
        <f>K9*12</f>
        <v>0</v>
      </c>
      <c r="M9" s="37">
        <f>C9+K9</f>
        <v>3000</v>
      </c>
      <c r="N9" s="37">
        <f>M9/((1+'Riester Rechner - Variablen'!$C$3)^B9)</f>
        <v>2703.080371974006</v>
      </c>
      <c r="O9" s="37">
        <f>M9*12</f>
        <v>36000</v>
      </c>
      <c r="P9" s="37">
        <f>O9/((1+'Riester Rechner - Variablen'!$C$3)^B9)</f>
        <v>32436.964463688066</v>
      </c>
      <c r="Q9" s="37">
        <f>IF(O9&lt;'Riester Rechner - Lohnsteuertab'!$A$3,0,IF(O9&lt;'Riester Rechner - Lohnsteuertab'!$A$4,(993.62*(($O$3-'Riester Rechner - Lohnsteuertab'!$A$3)/10000)+1400)*($O$3-'Riester Rechner - Lohnsteuertab'!$A$3)/10000,IF(O9&lt;'Riester Rechner - Lohnsteuertab'!$A$5,((225.4*((O9-'Riester Rechner - Lohnsteuertab'!$A$4)/10000)+2397)*((O9-'Riester Rechner - Lohnsteuertab'!$A$4)/10000)+952.48),IF(O9&lt;'Riester Rechner - Lohnsteuertab'!$A$6,0.42*O9-8394.14,"hallo"))))</f>
        <v>7429.230906494</v>
      </c>
      <c r="R9" s="37">
        <f>Q9*'Riester Rechner - Variablen'!$D$3</f>
        <v>668.630781584460</v>
      </c>
      <c r="S9" s="37">
        <f>Q9*'Riester Rechner - Variablen'!$E$3</f>
        <v>408.607699857170</v>
      </c>
      <c r="T9" s="37">
        <f>O9*'Riester Rechner - Variablen'!$G$3</f>
        <v>3366</v>
      </c>
      <c r="U9" s="37">
        <f>O9*'Riester Rechner - Variablen'!$F$3</f>
        <v>2880</v>
      </c>
      <c r="V9" s="37">
        <f>O9*'Riester Rechner - Variablen'!$H$3</f>
        <v>423</v>
      </c>
      <c r="W9" s="37">
        <f>O9*'Riester Rechner - Variablen'!$I$3</f>
        <v>540</v>
      </c>
      <c r="X9" s="37">
        <f>SUM(Q9:S9)</f>
        <v>8506.469387935631</v>
      </c>
      <c r="Y9" s="38">
        <f>X9/O9</f>
        <v>0.2362908163315453</v>
      </c>
      <c r="Z9" s="39">
        <f>IF((J9*Y9-H9)&gt;0,J9*Y9-H9,0)</f>
        <v>222.6475612324832</v>
      </c>
      <c r="AA9" s="40">
        <f>AA8+D9</f>
        <v>225000</v>
      </c>
      <c r="AB9" s="37">
        <f>AB8+F9</f>
        <v>9000</v>
      </c>
      <c r="AC9" s="37">
        <f>AC8+H9</f>
        <v>1078</v>
      </c>
      <c r="AD9" s="37">
        <f>AD8*(1+'Riester Rechner - Variablen'!$B$3)+J9</f>
        <v>10655.086736776577</v>
      </c>
      <c r="AE9" s="37">
        <f>AE8+L9</f>
        <v>0</v>
      </c>
      <c r="AF9" s="37">
        <f>AE9-AB9+Z9</f>
        <v>-8777.352438767517</v>
      </c>
      <c r="AG9" s="37">
        <f>(AF9/((1+'Riester Rechner - Variablen'!$C$3)^B9))</f>
        <v>-7908.629698376882</v>
      </c>
    </row>
    <row r="10" ht="21.15" customHeight="1">
      <c r="A10" s="41">
        <v>31</v>
      </c>
      <c r="B10" s="42">
        <v>8</v>
      </c>
      <c r="C10" s="43">
        <v>3500</v>
      </c>
      <c r="D10" s="44">
        <f>C10*12</f>
        <v>42000</v>
      </c>
      <c r="E10" s="44">
        <f>IF((C10*0.04*12)&lt;2100,(C10*0.04),(2100/12))</f>
        <v>140</v>
      </c>
      <c r="F10" s="44">
        <f>E10*12</f>
        <v>1680</v>
      </c>
      <c r="G10" s="44">
        <f t="shared" si="3"/>
        <v>12.83333333333333</v>
      </c>
      <c r="H10" s="44">
        <f>G10*12</f>
        <v>154</v>
      </c>
      <c r="I10" s="44">
        <f>E10+G10</f>
        <v>152.8333333333333</v>
      </c>
      <c r="J10" s="44">
        <f>I10*12</f>
        <v>1834</v>
      </c>
      <c r="K10" s="44">
        <v>0</v>
      </c>
      <c r="L10" s="44">
        <f>K10*12</f>
        <v>0</v>
      </c>
      <c r="M10" s="44">
        <f>C10+K10</f>
        <v>3500</v>
      </c>
      <c r="N10" s="44">
        <f>M10/((1+'Riester Rechner - Variablen'!$C$3)^B10)</f>
        <v>3106.988933303455</v>
      </c>
      <c r="O10" s="44">
        <f>M10*12</f>
        <v>42000</v>
      </c>
      <c r="P10" s="44">
        <f>O10/((1+'Riester Rechner - Variablen'!$C$3)^B10)</f>
        <v>37283.867199641456</v>
      </c>
      <c r="Q10" s="44">
        <f>IF(O10&lt;'Riester Rechner - Lohnsteuertab'!$A$3,0,IF(O10&lt;'Riester Rechner - Lohnsteuertab'!$A$4,(993.62*(($O$3-'Riester Rechner - Lohnsteuertab'!$A$3)/10000)+1400)*($O$3-'Riester Rechner - Lohnsteuertab'!$A$3)/10000,IF(O10&lt;'Riester Rechner - Lohnsteuertab'!$A$5,((225.4*((O10-'Riester Rechner - Lohnsteuertab'!$A$4)/10000)+2397)*((O10-'Riester Rechner - Lohnsteuertab'!$A$4)/10000)+952.48),IF(O10&lt;'Riester Rechner - Lohnsteuertab'!$A$6,0.42*O10-8394.14,"hallo"))))</f>
        <v>9552.583794493999</v>
      </c>
      <c r="R10" s="44">
        <f>Q10*'Riester Rechner - Variablen'!$D$3</f>
        <v>859.732541504460</v>
      </c>
      <c r="S10" s="44">
        <f>Q10*'Riester Rechner - Variablen'!$E$3</f>
        <v>525.392108697170</v>
      </c>
      <c r="T10" s="44">
        <f>O10*'Riester Rechner - Variablen'!$G$3</f>
        <v>3927</v>
      </c>
      <c r="U10" s="44">
        <f>O10*'Riester Rechner - Variablen'!$F$3</f>
        <v>3360</v>
      </c>
      <c r="V10" s="44">
        <f>O10*'Riester Rechner - Variablen'!$H$3</f>
        <v>493.5</v>
      </c>
      <c r="W10" s="44">
        <f>O10*'Riester Rechner - Variablen'!$I$3</f>
        <v>630</v>
      </c>
      <c r="X10" s="44">
        <f>SUM(Q10:S10)</f>
        <v>10937.708444695629</v>
      </c>
      <c r="Y10" s="45">
        <f>X10/O10</f>
        <v>0.2604216296356102</v>
      </c>
      <c r="Z10" s="46">
        <f>IF((J10*Y10-H10)&gt;0,J10*Y10-H10,0)</f>
        <v>323.6132687517091</v>
      </c>
      <c r="AA10" s="47">
        <f>AA9+D10</f>
        <v>267000</v>
      </c>
      <c r="AB10" s="44">
        <f>AB9+F10</f>
        <v>10680</v>
      </c>
      <c r="AC10" s="44">
        <f>AC9+H10</f>
        <v>1232</v>
      </c>
      <c r="AD10" s="44">
        <f>AD9*(1+'Riester Rechner - Variablen'!$B$3)+J10</f>
        <v>12702.188471512109</v>
      </c>
      <c r="AE10" s="44">
        <f>AE9+L10</f>
        <v>0</v>
      </c>
      <c r="AF10" s="44">
        <f>AE10-AB10+Z10</f>
        <v>-10356.386731248291</v>
      </c>
      <c r="AG10" s="44">
        <f>(AF10/((1+'Riester Rechner - Variablen'!$C$3)^B10))</f>
        <v>-9193.479703714051</v>
      </c>
    </row>
    <row r="11" ht="20.35" customHeight="1">
      <c r="A11" s="27">
        <v>32</v>
      </c>
      <c r="B11" s="28">
        <v>9</v>
      </c>
      <c r="C11" s="29">
        <v>3500</v>
      </c>
      <c r="D11" s="30">
        <f>C11*12</f>
        <v>42000</v>
      </c>
      <c r="E11" s="30">
        <f>IF((C11*0.04*12)&lt;2100,(C11*0.04),(2100/12))</f>
        <v>140</v>
      </c>
      <c r="F11" s="30">
        <f>E11*12</f>
        <v>1680</v>
      </c>
      <c r="G11" s="30">
        <f t="shared" si="3"/>
        <v>12.83333333333333</v>
      </c>
      <c r="H11" s="30">
        <f>G11*12</f>
        <v>154</v>
      </c>
      <c r="I11" s="30">
        <f>E11+G11</f>
        <v>152.8333333333333</v>
      </c>
      <c r="J11" s="30">
        <f>I11*12</f>
        <v>1834</v>
      </c>
      <c r="K11" s="30">
        <v>0</v>
      </c>
      <c r="L11" s="30">
        <f>K11*12</f>
        <v>0</v>
      </c>
      <c r="M11" s="30">
        <f>C11+K11</f>
        <v>3500</v>
      </c>
      <c r="N11" s="30">
        <f>M11/((1+'Riester Rechner - Variablen'!$C$3)^B11)</f>
        <v>3061.072840693059</v>
      </c>
      <c r="O11" s="30">
        <f>M11*12</f>
        <v>42000</v>
      </c>
      <c r="P11" s="30">
        <f>O11/((1+'Riester Rechner - Variablen'!$C$3)^B11)</f>
        <v>36732.874088316712</v>
      </c>
      <c r="Q11" s="30">
        <f>IF(O11&lt;'Riester Rechner - Lohnsteuertab'!$A$3,0,IF(O11&lt;'Riester Rechner - Lohnsteuertab'!$A$4,(993.62*(($O$3-'Riester Rechner - Lohnsteuertab'!$A$3)/10000)+1400)*($O$3-'Riester Rechner - Lohnsteuertab'!$A$3)/10000,IF(O11&lt;'Riester Rechner - Lohnsteuertab'!$A$5,((225.4*((O11-'Riester Rechner - Lohnsteuertab'!$A$4)/10000)+2397)*((O11-'Riester Rechner - Lohnsteuertab'!$A$4)/10000)+952.48),IF(O11&lt;'Riester Rechner - Lohnsteuertab'!$A$6,0.42*O11-8394.14,"hallo"))))</f>
        <v>9552.583794493999</v>
      </c>
      <c r="R11" s="30">
        <f>Q11*'Riester Rechner - Variablen'!$D$3</f>
        <v>859.732541504460</v>
      </c>
      <c r="S11" s="30">
        <f>Q11*'Riester Rechner - Variablen'!$E$3</f>
        <v>525.392108697170</v>
      </c>
      <c r="T11" s="30">
        <f>O11*'Riester Rechner - Variablen'!$G$3</f>
        <v>3927</v>
      </c>
      <c r="U11" s="30">
        <f>O11*'Riester Rechner - Variablen'!$F$3</f>
        <v>3360</v>
      </c>
      <c r="V11" s="30">
        <f>O11*'Riester Rechner - Variablen'!$H$3</f>
        <v>493.5</v>
      </c>
      <c r="W11" s="30">
        <f>O11*'Riester Rechner - Variablen'!$I$3</f>
        <v>630</v>
      </c>
      <c r="X11" s="30">
        <f>SUM(Q11:S11)</f>
        <v>10937.708444695629</v>
      </c>
      <c r="Y11" s="31">
        <f>X11/O11</f>
        <v>0.2604216296356102</v>
      </c>
      <c r="Z11" s="32">
        <f>IF((J11*Y11-H11)&gt;0,J11*Y11-H11,0)</f>
        <v>323.6132687517091</v>
      </c>
      <c r="AA11" s="33">
        <f>AA10+D11</f>
        <v>309000</v>
      </c>
      <c r="AB11" s="30">
        <f>AB10+F11</f>
        <v>12360</v>
      </c>
      <c r="AC11" s="30">
        <f>AC10+H11</f>
        <v>1386</v>
      </c>
      <c r="AD11" s="30">
        <f>AD10*(1+'Riester Rechner - Variablen'!$B$3)+J11</f>
        <v>14790.232240942350</v>
      </c>
      <c r="AE11" s="30">
        <f>AE10+L11</f>
        <v>0</v>
      </c>
      <c r="AF11" s="30">
        <f>AE11-AB11+Z11</f>
        <v>-12036.386731248291</v>
      </c>
      <c r="AG11" s="30">
        <f>(AF11/((1+'Riester Rechner - Variablen'!$C$3)^B11))</f>
        <v>-10526.930435172129</v>
      </c>
    </row>
    <row r="12" ht="20.35" customHeight="1">
      <c r="A12" s="27">
        <v>33</v>
      </c>
      <c r="B12" s="28">
        <v>10</v>
      </c>
      <c r="C12" s="29">
        <v>3500</v>
      </c>
      <c r="D12" s="30">
        <f>C12*12</f>
        <v>42000</v>
      </c>
      <c r="E12" s="30">
        <f>IF((C12*0.04*12)&lt;2100,(C12*0.04),(2100/12))</f>
        <v>140</v>
      </c>
      <c r="F12" s="30">
        <f>E12*12</f>
        <v>1680</v>
      </c>
      <c r="G12" s="30">
        <f t="shared" si="3"/>
        <v>12.83333333333333</v>
      </c>
      <c r="H12" s="30">
        <f>G12*12</f>
        <v>154</v>
      </c>
      <c r="I12" s="30">
        <f>E12+G12</f>
        <v>152.8333333333333</v>
      </c>
      <c r="J12" s="30">
        <f>I12*12</f>
        <v>1834</v>
      </c>
      <c r="K12" s="30">
        <v>0</v>
      </c>
      <c r="L12" s="30">
        <f>K12*12</f>
        <v>0</v>
      </c>
      <c r="M12" s="30">
        <f>C12+K12</f>
        <v>3500</v>
      </c>
      <c r="N12" s="30">
        <f>M12/((1+'Riester Rechner - Variablen'!$C$3)^B12)</f>
        <v>3015.835311027645</v>
      </c>
      <c r="O12" s="30">
        <f>M12*12</f>
        <v>42000</v>
      </c>
      <c r="P12" s="30">
        <f>O12/((1+'Riester Rechner - Variablen'!$C$3)^B12)</f>
        <v>36190.023732331741</v>
      </c>
      <c r="Q12" s="30">
        <f>IF(O12&lt;'Riester Rechner - Lohnsteuertab'!$A$3,0,IF(O12&lt;'Riester Rechner - Lohnsteuertab'!$A$4,(993.62*(($O$3-'Riester Rechner - Lohnsteuertab'!$A$3)/10000)+1400)*($O$3-'Riester Rechner - Lohnsteuertab'!$A$3)/10000,IF(O12&lt;'Riester Rechner - Lohnsteuertab'!$A$5,((225.4*((O12-'Riester Rechner - Lohnsteuertab'!$A$4)/10000)+2397)*((O12-'Riester Rechner - Lohnsteuertab'!$A$4)/10000)+952.48),IF(O12&lt;'Riester Rechner - Lohnsteuertab'!$A$6,0.42*O12-8394.14,"hallo"))))</f>
        <v>9552.583794493999</v>
      </c>
      <c r="R12" s="30">
        <f>Q12*'Riester Rechner - Variablen'!$D$3</f>
        <v>859.732541504460</v>
      </c>
      <c r="S12" s="30">
        <f>Q12*'Riester Rechner - Variablen'!$E$3</f>
        <v>525.392108697170</v>
      </c>
      <c r="T12" s="30">
        <f>O12*'Riester Rechner - Variablen'!$G$3</f>
        <v>3927</v>
      </c>
      <c r="U12" s="30">
        <f>O12*'Riester Rechner - Variablen'!$F$3</f>
        <v>3360</v>
      </c>
      <c r="V12" s="30">
        <f>O12*'Riester Rechner - Variablen'!$H$3</f>
        <v>493.5</v>
      </c>
      <c r="W12" s="30">
        <f>O12*'Riester Rechner - Variablen'!$I$3</f>
        <v>630</v>
      </c>
      <c r="X12" s="30">
        <f>SUM(Q12:S12)</f>
        <v>10937.708444695629</v>
      </c>
      <c r="Y12" s="31">
        <f>X12/O12</f>
        <v>0.2604216296356102</v>
      </c>
      <c r="Z12" s="32">
        <f>IF((J12*Y12-H12)&gt;0,J12*Y12-H12,0)</f>
        <v>323.6132687517091</v>
      </c>
      <c r="AA12" s="33">
        <f>AA11+D12</f>
        <v>351000</v>
      </c>
      <c r="AB12" s="30">
        <f>AB11+F12</f>
        <v>14040</v>
      </c>
      <c r="AC12" s="30">
        <f>AC11+H12</f>
        <v>1540</v>
      </c>
      <c r="AD12" s="30">
        <f>AD11*(1+'Riester Rechner - Variablen'!$B$3)+J12</f>
        <v>16920.0368857612</v>
      </c>
      <c r="AE12" s="30">
        <f>AE11+L12</f>
        <v>0</v>
      </c>
      <c r="AF12" s="30">
        <f>AE12-AB12+Z12</f>
        <v>-13716.386731248291</v>
      </c>
      <c r="AG12" s="30">
        <f>(AF12/((1+'Riester Rechner - Variablen'!$C$3)^B12))</f>
        <v>-11818.960983945615</v>
      </c>
    </row>
    <row r="13" ht="20.35" customHeight="1">
      <c r="A13" s="27">
        <v>34</v>
      </c>
      <c r="B13" s="28">
        <v>11</v>
      </c>
      <c r="C13" s="29">
        <v>3500</v>
      </c>
      <c r="D13" s="30">
        <f>C13*12</f>
        <v>42000</v>
      </c>
      <c r="E13" s="30">
        <f>IF((C13*0.04*12)&lt;2100,(C13*0.04),(2100/12))</f>
        <v>140</v>
      </c>
      <c r="F13" s="30">
        <f>E13*12</f>
        <v>1680</v>
      </c>
      <c r="G13" s="30">
        <f t="shared" si="3"/>
        <v>12.83333333333333</v>
      </c>
      <c r="H13" s="30">
        <f>G13*12</f>
        <v>154</v>
      </c>
      <c r="I13" s="30">
        <f>E13+G13</f>
        <v>152.8333333333333</v>
      </c>
      <c r="J13" s="30">
        <f>I13*12</f>
        <v>1834</v>
      </c>
      <c r="K13" s="30">
        <v>0</v>
      </c>
      <c r="L13" s="30">
        <f>K13*12</f>
        <v>0</v>
      </c>
      <c r="M13" s="30">
        <f>C13+K13</f>
        <v>3500</v>
      </c>
      <c r="N13" s="30">
        <f>M13/((1+'Riester Rechner - Variablen'!$C$3)^B13)</f>
        <v>2971.266316283395</v>
      </c>
      <c r="O13" s="30">
        <f>M13*12</f>
        <v>42000</v>
      </c>
      <c r="P13" s="30">
        <f>O13/((1+'Riester Rechner - Variablen'!$C$3)^B13)</f>
        <v>35655.195795400730</v>
      </c>
      <c r="Q13" s="30">
        <f>IF(O13&lt;'Riester Rechner - Lohnsteuertab'!$A$3,0,IF(O13&lt;'Riester Rechner - Lohnsteuertab'!$A$4,(993.62*(($O$3-'Riester Rechner - Lohnsteuertab'!$A$3)/10000)+1400)*($O$3-'Riester Rechner - Lohnsteuertab'!$A$3)/10000,IF(O13&lt;'Riester Rechner - Lohnsteuertab'!$A$5,((225.4*((O13-'Riester Rechner - Lohnsteuertab'!$A$4)/10000)+2397)*((O13-'Riester Rechner - Lohnsteuertab'!$A$4)/10000)+952.48),IF(O13&lt;'Riester Rechner - Lohnsteuertab'!$A$6,0.42*O13-8394.14,"hallo"))))</f>
        <v>9552.583794493999</v>
      </c>
      <c r="R13" s="30">
        <f>Q13*'Riester Rechner - Variablen'!$D$3</f>
        <v>859.732541504460</v>
      </c>
      <c r="S13" s="30">
        <f>Q13*'Riester Rechner - Variablen'!$E$3</f>
        <v>525.392108697170</v>
      </c>
      <c r="T13" s="30">
        <f>O13*'Riester Rechner - Variablen'!$G$3</f>
        <v>3927</v>
      </c>
      <c r="U13" s="30">
        <f>O13*'Riester Rechner - Variablen'!$F$3</f>
        <v>3360</v>
      </c>
      <c r="V13" s="30">
        <f>O13*'Riester Rechner - Variablen'!$H$3</f>
        <v>493.5</v>
      </c>
      <c r="W13" s="30">
        <f>O13*'Riester Rechner - Variablen'!$I$3</f>
        <v>630</v>
      </c>
      <c r="X13" s="30">
        <f>SUM(Q13:S13)</f>
        <v>10937.708444695629</v>
      </c>
      <c r="Y13" s="31">
        <f>X13/O13</f>
        <v>0.2604216296356102</v>
      </c>
      <c r="Z13" s="32">
        <f>IF((J13*Y13-H13)&gt;0,J13*Y13-H13,0)</f>
        <v>323.6132687517091</v>
      </c>
      <c r="AA13" s="33">
        <f>AA12+D13</f>
        <v>393000</v>
      </c>
      <c r="AB13" s="30">
        <f>AB12+F13</f>
        <v>15720</v>
      </c>
      <c r="AC13" s="30">
        <f>AC12+H13</f>
        <v>1694</v>
      </c>
      <c r="AD13" s="30">
        <f>AD12*(1+'Riester Rechner - Variablen'!$B$3)+J13</f>
        <v>19092.437623476420</v>
      </c>
      <c r="AE13" s="30">
        <f>AE12+L13</f>
        <v>0</v>
      </c>
      <c r="AF13" s="30">
        <f>AE13-AB13+Z13</f>
        <v>-15396.386731248291</v>
      </c>
      <c r="AG13" s="30">
        <f>(AF13/((1+'Riester Rechner - Variablen'!$C$3)^B13))</f>
        <v>-13070.504367723041</v>
      </c>
    </row>
    <row r="14" ht="20.35" customHeight="1">
      <c r="A14" s="27">
        <v>35</v>
      </c>
      <c r="B14" s="28">
        <v>12</v>
      </c>
      <c r="C14" s="29">
        <v>3500</v>
      </c>
      <c r="D14" s="30">
        <f>C14*12</f>
        <v>42000</v>
      </c>
      <c r="E14" s="30">
        <f>IF((C14*0.04*12)&lt;2100,(C14*0.04),(2100/12))</f>
        <v>140</v>
      </c>
      <c r="F14" s="30">
        <f>E14*12</f>
        <v>1680</v>
      </c>
      <c r="G14" s="30">
        <f t="shared" si="3"/>
        <v>12.83333333333333</v>
      </c>
      <c r="H14" s="30">
        <f>G14*12</f>
        <v>154</v>
      </c>
      <c r="I14" s="30">
        <f>E14+G14</f>
        <v>152.8333333333333</v>
      </c>
      <c r="J14" s="30">
        <f>I14*12</f>
        <v>1834</v>
      </c>
      <c r="K14" s="30">
        <v>0</v>
      </c>
      <c r="L14" s="30">
        <f>K14*12</f>
        <v>0</v>
      </c>
      <c r="M14" s="30">
        <f>C14+K14</f>
        <v>3500</v>
      </c>
      <c r="N14" s="30">
        <f>M14/((1+'Riester Rechner - Variablen'!$C$3)^B14)</f>
        <v>2927.355976633886</v>
      </c>
      <c r="O14" s="30">
        <f>M14*12</f>
        <v>42000</v>
      </c>
      <c r="P14" s="30">
        <f>O14/((1+'Riester Rechner - Variablen'!$C$3)^B14)</f>
        <v>35128.271719606637</v>
      </c>
      <c r="Q14" s="30">
        <f>IF(O14&lt;'Riester Rechner - Lohnsteuertab'!$A$3,0,IF(O14&lt;'Riester Rechner - Lohnsteuertab'!$A$4,(993.62*(($O$3-'Riester Rechner - Lohnsteuertab'!$A$3)/10000)+1400)*($O$3-'Riester Rechner - Lohnsteuertab'!$A$3)/10000,IF(O14&lt;'Riester Rechner - Lohnsteuertab'!$A$5,((225.4*((O14-'Riester Rechner - Lohnsteuertab'!$A$4)/10000)+2397)*((O14-'Riester Rechner - Lohnsteuertab'!$A$4)/10000)+952.48),IF(O14&lt;'Riester Rechner - Lohnsteuertab'!$A$6,0.42*O14-8394.14,"hallo"))))</f>
        <v>9552.583794493999</v>
      </c>
      <c r="R14" s="30">
        <f>Q14*'Riester Rechner - Variablen'!$D$3</f>
        <v>859.732541504460</v>
      </c>
      <c r="S14" s="30">
        <f>Q14*'Riester Rechner - Variablen'!$E$3</f>
        <v>525.392108697170</v>
      </c>
      <c r="T14" s="30">
        <f>O14*'Riester Rechner - Variablen'!$G$3</f>
        <v>3927</v>
      </c>
      <c r="U14" s="30">
        <f>O14*'Riester Rechner - Variablen'!$F$3</f>
        <v>3360</v>
      </c>
      <c r="V14" s="30">
        <f>O14*'Riester Rechner - Variablen'!$H$3</f>
        <v>493.5</v>
      </c>
      <c r="W14" s="30">
        <f>O14*'Riester Rechner - Variablen'!$I$3</f>
        <v>630</v>
      </c>
      <c r="X14" s="30">
        <f>SUM(Q14:S14)</f>
        <v>10937.708444695629</v>
      </c>
      <c r="Y14" s="31">
        <f>X14/O14</f>
        <v>0.2604216296356102</v>
      </c>
      <c r="Z14" s="32">
        <f>IF((J14*Y14-H14)&gt;0,J14*Y14-H14,0)</f>
        <v>323.6132687517091</v>
      </c>
      <c r="AA14" s="33">
        <f>AA13+D14</f>
        <v>435000</v>
      </c>
      <c r="AB14" s="30">
        <f>AB13+F14</f>
        <v>17400</v>
      </c>
      <c r="AC14" s="30">
        <f>AC13+H14</f>
        <v>1848</v>
      </c>
      <c r="AD14" s="30">
        <f>AD13*(1+'Riester Rechner - Variablen'!$B$3)+J14</f>
        <v>21308.286375945951</v>
      </c>
      <c r="AE14" s="30">
        <f>AE13+L14</f>
        <v>0</v>
      </c>
      <c r="AF14" s="30">
        <f>AE14-AB14+Z14</f>
        <v>-17076.386731248291</v>
      </c>
      <c r="AG14" s="30">
        <f>(AF14/((1+'Riester Rechner - Variablen'!$C$3)^B14))</f>
        <v>-14282.475073437508</v>
      </c>
    </row>
    <row r="15" ht="20.35" customHeight="1">
      <c r="A15" s="27">
        <v>36</v>
      </c>
      <c r="B15" s="28">
        <v>13</v>
      </c>
      <c r="C15" s="29">
        <v>3500</v>
      </c>
      <c r="D15" s="30">
        <f>C15*12</f>
        <v>42000</v>
      </c>
      <c r="E15" s="30">
        <f>IF((C15*0.04*12)&lt;2100,(C15*0.04),(2100/12))</f>
        <v>140</v>
      </c>
      <c r="F15" s="30">
        <f>E15*12</f>
        <v>1680</v>
      </c>
      <c r="G15" s="30">
        <f t="shared" si="3"/>
        <v>12.83333333333333</v>
      </c>
      <c r="H15" s="30">
        <f>G15*12</f>
        <v>154</v>
      </c>
      <c r="I15" s="30">
        <f>E15+G15</f>
        <v>152.8333333333333</v>
      </c>
      <c r="J15" s="30">
        <f>I15*12</f>
        <v>1834</v>
      </c>
      <c r="K15" s="30">
        <v>0</v>
      </c>
      <c r="L15" s="30">
        <f>K15*12</f>
        <v>0</v>
      </c>
      <c r="M15" s="30">
        <f>C15+K15</f>
        <v>3500</v>
      </c>
      <c r="N15" s="30">
        <f>M15/((1+'Riester Rechner - Variablen'!$C$3)^B15)</f>
        <v>2884.094558259987</v>
      </c>
      <c r="O15" s="30">
        <f>M15*12</f>
        <v>42000</v>
      </c>
      <c r="P15" s="30">
        <f>O15/((1+'Riester Rechner - Variablen'!$C$3)^B15)</f>
        <v>34609.134699119837</v>
      </c>
      <c r="Q15" s="30">
        <f>IF(O15&lt;'Riester Rechner - Lohnsteuertab'!$A$3,0,IF(O15&lt;'Riester Rechner - Lohnsteuertab'!$A$4,(993.62*(($O$3-'Riester Rechner - Lohnsteuertab'!$A$3)/10000)+1400)*($O$3-'Riester Rechner - Lohnsteuertab'!$A$3)/10000,IF(O15&lt;'Riester Rechner - Lohnsteuertab'!$A$5,((225.4*((O15-'Riester Rechner - Lohnsteuertab'!$A$4)/10000)+2397)*((O15-'Riester Rechner - Lohnsteuertab'!$A$4)/10000)+952.48),IF(O15&lt;'Riester Rechner - Lohnsteuertab'!$A$6,0.42*O15-8394.14,"hallo"))))</f>
        <v>9552.583794493999</v>
      </c>
      <c r="R15" s="30">
        <f>Q15*'Riester Rechner - Variablen'!$D$3</f>
        <v>859.732541504460</v>
      </c>
      <c r="S15" s="30">
        <f>Q15*'Riester Rechner - Variablen'!$E$3</f>
        <v>525.392108697170</v>
      </c>
      <c r="T15" s="30">
        <f>O15*'Riester Rechner - Variablen'!$G$3</f>
        <v>3927</v>
      </c>
      <c r="U15" s="30">
        <f>O15*'Riester Rechner - Variablen'!$F$3</f>
        <v>3360</v>
      </c>
      <c r="V15" s="30">
        <f>O15*'Riester Rechner - Variablen'!$H$3</f>
        <v>493.5</v>
      </c>
      <c r="W15" s="30">
        <f>O15*'Riester Rechner - Variablen'!$I$3</f>
        <v>630</v>
      </c>
      <c r="X15" s="30">
        <f>SUM(Q15:S15)</f>
        <v>10937.708444695629</v>
      </c>
      <c r="Y15" s="31">
        <f>X15/O15</f>
        <v>0.2604216296356102</v>
      </c>
      <c r="Z15" s="32">
        <f>IF((J15*Y15-H15)&gt;0,J15*Y15-H15,0)</f>
        <v>323.6132687517091</v>
      </c>
      <c r="AA15" s="33">
        <f>AA14+D15</f>
        <v>477000</v>
      </c>
      <c r="AB15" s="30">
        <f>AB14+F15</f>
        <v>19080</v>
      </c>
      <c r="AC15" s="30">
        <f>AC14+H15</f>
        <v>2002</v>
      </c>
      <c r="AD15" s="30">
        <f>AD14*(1+'Riester Rechner - Variablen'!$B$3)+J15</f>
        <v>23568.452103464871</v>
      </c>
      <c r="AE15" s="30">
        <f>AE14+L15</f>
        <v>0</v>
      </c>
      <c r="AF15" s="30">
        <f>AE15-AB15+Z15</f>
        <v>-18756.386731248291</v>
      </c>
      <c r="AG15" s="30">
        <f>(AF15/((1+'Riester Rechner - Variablen'!$C$3)^B15))</f>
        <v>-15455.769401203719</v>
      </c>
    </row>
    <row r="16" ht="20.35" customHeight="1">
      <c r="A16" s="27">
        <v>37</v>
      </c>
      <c r="B16" s="28">
        <v>14</v>
      </c>
      <c r="C16" s="29">
        <v>3500</v>
      </c>
      <c r="D16" s="30">
        <f>C16*12</f>
        <v>42000</v>
      </c>
      <c r="E16" s="30">
        <f>IF((C16*0.04*12)&lt;2100,(C16*0.04),(2100/12))</f>
        <v>140</v>
      </c>
      <c r="F16" s="30">
        <f>E16*12</f>
        <v>1680</v>
      </c>
      <c r="G16" s="30">
        <f t="shared" si="3"/>
        <v>12.83333333333333</v>
      </c>
      <c r="H16" s="30">
        <f>G16*12</f>
        <v>154</v>
      </c>
      <c r="I16" s="30">
        <f>E16+G16</f>
        <v>152.8333333333333</v>
      </c>
      <c r="J16" s="30">
        <f>I16*12</f>
        <v>1834</v>
      </c>
      <c r="K16" s="30">
        <v>0</v>
      </c>
      <c r="L16" s="30">
        <f>K16*12</f>
        <v>0</v>
      </c>
      <c r="M16" s="30">
        <f>C16+K16</f>
        <v>3500</v>
      </c>
      <c r="N16" s="30">
        <f>M16/((1+'Riester Rechner - Variablen'!$C$3)^B16)</f>
        <v>2841.472471192106</v>
      </c>
      <c r="O16" s="30">
        <f>M16*12</f>
        <v>42000</v>
      </c>
      <c r="P16" s="30">
        <f>O16/((1+'Riester Rechner - Variablen'!$C$3)^B16)</f>
        <v>34097.669654305268</v>
      </c>
      <c r="Q16" s="30">
        <f>IF(O16&lt;'Riester Rechner - Lohnsteuertab'!$A$3,0,IF(O16&lt;'Riester Rechner - Lohnsteuertab'!$A$4,(993.62*(($O$3-'Riester Rechner - Lohnsteuertab'!$A$3)/10000)+1400)*($O$3-'Riester Rechner - Lohnsteuertab'!$A$3)/10000,IF(O16&lt;'Riester Rechner - Lohnsteuertab'!$A$5,((225.4*((O16-'Riester Rechner - Lohnsteuertab'!$A$4)/10000)+2397)*((O16-'Riester Rechner - Lohnsteuertab'!$A$4)/10000)+952.48),IF(O16&lt;'Riester Rechner - Lohnsteuertab'!$A$6,0.42*O16-8394.14,"hallo"))))</f>
        <v>9552.583794493999</v>
      </c>
      <c r="R16" s="30">
        <f>Q16*'Riester Rechner - Variablen'!$D$3</f>
        <v>859.732541504460</v>
      </c>
      <c r="S16" s="30">
        <f>Q16*'Riester Rechner - Variablen'!$E$3</f>
        <v>525.392108697170</v>
      </c>
      <c r="T16" s="30">
        <f>O16*'Riester Rechner - Variablen'!$G$3</f>
        <v>3927</v>
      </c>
      <c r="U16" s="30">
        <f>O16*'Riester Rechner - Variablen'!$F$3</f>
        <v>3360</v>
      </c>
      <c r="V16" s="30">
        <f>O16*'Riester Rechner - Variablen'!$H$3</f>
        <v>493.5</v>
      </c>
      <c r="W16" s="30">
        <f>O16*'Riester Rechner - Variablen'!$I$3</f>
        <v>630</v>
      </c>
      <c r="X16" s="30">
        <f>SUM(Q16:S16)</f>
        <v>10937.708444695629</v>
      </c>
      <c r="Y16" s="31">
        <f>X16/O16</f>
        <v>0.2604216296356102</v>
      </c>
      <c r="Z16" s="32">
        <f>IF((J16*Y16-H16)&gt;0,J16*Y16-H16,0)</f>
        <v>323.6132687517091</v>
      </c>
      <c r="AA16" s="33">
        <f>AA15+D16</f>
        <v>519000</v>
      </c>
      <c r="AB16" s="30">
        <f>AB15+F16</f>
        <v>20760</v>
      </c>
      <c r="AC16" s="30">
        <f>AC15+H16</f>
        <v>2156</v>
      </c>
      <c r="AD16" s="30">
        <f>AD15*(1+'Riester Rechner - Variablen'!$B$3)+J16</f>
        <v>25873.821145534170</v>
      </c>
      <c r="AE16" s="30">
        <f>AE15+L16</f>
        <v>0</v>
      </c>
      <c r="AF16" s="30">
        <f>AE16-AB16+Z16</f>
        <v>-20436.386731248291</v>
      </c>
      <c r="AG16" s="30">
        <f>(AF16/((1+'Riester Rechner - Variablen'!$C$3)^B16))</f>
        <v>-16591.265802136470</v>
      </c>
    </row>
    <row r="17" ht="20.35" customHeight="1">
      <c r="A17" s="27">
        <v>38</v>
      </c>
      <c r="B17" s="28">
        <v>15</v>
      </c>
      <c r="C17" s="29">
        <v>3500</v>
      </c>
      <c r="D17" s="30">
        <f>C17*12</f>
        <v>42000</v>
      </c>
      <c r="E17" s="30">
        <f>IF((C17*0.04*12)&lt;2100,(C17*0.04),(2100/12))</f>
        <v>140</v>
      </c>
      <c r="F17" s="30">
        <f>E17*12</f>
        <v>1680</v>
      </c>
      <c r="G17" s="30">
        <f t="shared" si="3"/>
        <v>12.83333333333333</v>
      </c>
      <c r="H17" s="30">
        <f>G17*12</f>
        <v>154</v>
      </c>
      <c r="I17" s="30">
        <f>E17+G17</f>
        <v>152.8333333333333</v>
      </c>
      <c r="J17" s="30">
        <f>I17*12</f>
        <v>1834</v>
      </c>
      <c r="K17" s="30">
        <v>0</v>
      </c>
      <c r="L17" s="30">
        <f>K17*12</f>
        <v>0</v>
      </c>
      <c r="M17" s="30">
        <f>C17+K17</f>
        <v>3500</v>
      </c>
      <c r="N17" s="30">
        <f>M17/((1+'Riester Rechner - Variablen'!$C$3)^B17)</f>
        <v>2799.480267184341</v>
      </c>
      <c r="O17" s="30">
        <f>M17*12</f>
        <v>42000</v>
      </c>
      <c r="P17" s="30">
        <f>O17/((1+'Riester Rechner - Variablen'!$C$3)^B17)</f>
        <v>33593.763206212090</v>
      </c>
      <c r="Q17" s="30">
        <f>IF(O17&lt;'Riester Rechner - Lohnsteuertab'!$A$3,0,IF(O17&lt;'Riester Rechner - Lohnsteuertab'!$A$4,(993.62*(($O$3-'Riester Rechner - Lohnsteuertab'!$A$3)/10000)+1400)*($O$3-'Riester Rechner - Lohnsteuertab'!$A$3)/10000,IF(O17&lt;'Riester Rechner - Lohnsteuertab'!$A$5,((225.4*((O17-'Riester Rechner - Lohnsteuertab'!$A$4)/10000)+2397)*((O17-'Riester Rechner - Lohnsteuertab'!$A$4)/10000)+952.48),IF(O17&lt;'Riester Rechner - Lohnsteuertab'!$A$6,0.42*O17-8394.14,"hallo"))))</f>
        <v>9552.583794493999</v>
      </c>
      <c r="R17" s="30">
        <f>Q17*'Riester Rechner - Variablen'!$D$3</f>
        <v>859.732541504460</v>
      </c>
      <c r="S17" s="30">
        <f>Q17*'Riester Rechner - Variablen'!$E$3</f>
        <v>525.392108697170</v>
      </c>
      <c r="T17" s="30">
        <f>O17*'Riester Rechner - Variablen'!$G$3</f>
        <v>3927</v>
      </c>
      <c r="U17" s="30">
        <f>O17*'Riester Rechner - Variablen'!$F$3</f>
        <v>3360</v>
      </c>
      <c r="V17" s="30">
        <f>O17*'Riester Rechner - Variablen'!$H$3</f>
        <v>493.5</v>
      </c>
      <c r="W17" s="30">
        <f>O17*'Riester Rechner - Variablen'!$I$3</f>
        <v>630</v>
      </c>
      <c r="X17" s="30">
        <f>SUM(Q17:S17)</f>
        <v>10937.708444695629</v>
      </c>
      <c r="Y17" s="31">
        <f>X17/O17</f>
        <v>0.2604216296356102</v>
      </c>
      <c r="Z17" s="32">
        <f>IF((J17*Y17-H17)&gt;0,J17*Y17-H17,0)</f>
        <v>323.6132687517091</v>
      </c>
      <c r="AA17" s="33">
        <f>AA16+D17</f>
        <v>561000</v>
      </c>
      <c r="AB17" s="30">
        <f>AB16+F17</f>
        <v>22440</v>
      </c>
      <c r="AC17" s="30">
        <f>AC16+H17</f>
        <v>2310</v>
      </c>
      <c r="AD17" s="30">
        <f>AD16*(1+'Riester Rechner - Variablen'!$B$3)+J17</f>
        <v>28225.297568444854</v>
      </c>
      <c r="AE17" s="30">
        <f>AE16+L17</f>
        <v>0</v>
      </c>
      <c r="AF17" s="30">
        <f>AE17-AB17+Z17</f>
        <v>-22116.386731248291</v>
      </c>
      <c r="AG17" s="30">
        <f>(AF17/((1+'Riester Rechner - Variablen'!$C$3)^B17))</f>
        <v>-17689.825210156334</v>
      </c>
    </row>
    <row r="18" ht="20.35" customHeight="1">
      <c r="A18" s="27">
        <v>39</v>
      </c>
      <c r="B18" s="28">
        <v>16</v>
      </c>
      <c r="C18" s="29">
        <v>3500</v>
      </c>
      <c r="D18" s="30">
        <f>C18*12</f>
        <v>42000</v>
      </c>
      <c r="E18" s="30">
        <f>IF((C18*0.04*12)&lt;2100,(C18*0.04),(2100/12))</f>
        <v>140</v>
      </c>
      <c r="F18" s="30">
        <f>E18*12</f>
        <v>1680</v>
      </c>
      <c r="G18" s="30">
        <f t="shared" si="3"/>
        <v>12.83333333333333</v>
      </c>
      <c r="H18" s="30">
        <f>G18*12</f>
        <v>154</v>
      </c>
      <c r="I18" s="30">
        <f>E18+G18</f>
        <v>152.8333333333333</v>
      </c>
      <c r="J18" s="30">
        <f>I18*12</f>
        <v>1834</v>
      </c>
      <c r="K18" s="30">
        <v>0</v>
      </c>
      <c r="L18" s="30">
        <f>K18*12</f>
        <v>0</v>
      </c>
      <c r="M18" s="30">
        <f>C18+K18</f>
        <v>3500</v>
      </c>
      <c r="N18" s="30">
        <f>M18/((1+'Riester Rechner - Variablen'!$C$3)^B18)</f>
        <v>2758.108637620041</v>
      </c>
      <c r="O18" s="30">
        <f>M18*12</f>
        <v>42000</v>
      </c>
      <c r="P18" s="30">
        <f>O18/((1+'Riester Rechner - Variablen'!$C$3)^B18)</f>
        <v>33097.303651440488</v>
      </c>
      <c r="Q18" s="30">
        <f>IF(O18&lt;'Riester Rechner - Lohnsteuertab'!$A$3,0,IF(O18&lt;'Riester Rechner - Lohnsteuertab'!$A$4,(993.62*(($O$3-'Riester Rechner - Lohnsteuertab'!$A$3)/10000)+1400)*($O$3-'Riester Rechner - Lohnsteuertab'!$A$3)/10000,IF(O18&lt;'Riester Rechner - Lohnsteuertab'!$A$5,((225.4*((O18-'Riester Rechner - Lohnsteuertab'!$A$4)/10000)+2397)*((O18-'Riester Rechner - Lohnsteuertab'!$A$4)/10000)+952.48),IF(O18&lt;'Riester Rechner - Lohnsteuertab'!$A$6,0.42*O18-8394.14,"hallo"))))</f>
        <v>9552.583794493999</v>
      </c>
      <c r="R18" s="30">
        <f>Q18*'Riester Rechner - Variablen'!$D$3</f>
        <v>859.732541504460</v>
      </c>
      <c r="S18" s="30">
        <f>Q18*'Riester Rechner - Variablen'!$E$3</f>
        <v>525.392108697170</v>
      </c>
      <c r="T18" s="30">
        <f>O18*'Riester Rechner - Variablen'!$G$3</f>
        <v>3927</v>
      </c>
      <c r="U18" s="30">
        <f>O18*'Riester Rechner - Variablen'!$F$3</f>
        <v>3360</v>
      </c>
      <c r="V18" s="30">
        <f>O18*'Riester Rechner - Variablen'!$H$3</f>
        <v>493.5</v>
      </c>
      <c r="W18" s="30">
        <f>O18*'Riester Rechner - Variablen'!$I$3</f>
        <v>630</v>
      </c>
      <c r="X18" s="30">
        <f>SUM(Q18:S18)</f>
        <v>10937.708444695629</v>
      </c>
      <c r="Y18" s="31">
        <f>X18/O18</f>
        <v>0.2604216296356102</v>
      </c>
      <c r="Z18" s="32">
        <f>IF((J18*Y18-H18)&gt;0,J18*Y18-H18,0)</f>
        <v>323.6132687517091</v>
      </c>
      <c r="AA18" s="33">
        <f>AA17+D18</f>
        <v>603000</v>
      </c>
      <c r="AB18" s="30">
        <f>AB17+F18</f>
        <v>24120</v>
      </c>
      <c r="AC18" s="30">
        <f>AC17+H18</f>
        <v>2464</v>
      </c>
      <c r="AD18" s="30">
        <f>AD17*(1+'Riester Rechner - Variablen'!$B$3)+J18</f>
        <v>30623.803519813751</v>
      </c>
      <c r="AE18" s="30">
        <f>AE17+L18</f>
        <v>0</v>
      </c>
      <c r="AF18" s="30">
        <f>AE18-AB18+Z18</f>
        <v>-23796.386731248291</v>
      </c>
      <c r="AG18" s="30">
        <f>(AF18/((1+'Riester Rechner - Variablen'!$C$3)^B18))</f>
        <v>-18752.291367886522</v>
      </c>
    </row>
    <row r="19" ht="21.15" customHeight="1">
      <c r="A19" s="34">
        <v>40</v>
      </c>
      <c r="B19" s="35">
        <v>17</v>
      </c>
      <c r="C19" s="36">
        <v>3500</v>
      </c>
      <c r="D19" s="37">
        <f>C19*12</f>
        <v>42000</v>
      </c>
      <c r="E19" s="37">
        <f>IF((C19*0.04*12)&lt;2100,(C19*0.04),(2100/12))</f>
        <v>140</v>
      </c>
      <c r="F19" s="37">
        <f>E19*12</f>
        <v>1680</v>
      </c>
      <c r="G19" s="37">
        <f t="shared" si="3"/>
        <v>12.83333333333333</v>
      </c>
      <c r="H19" s="37">
        <f>G19*12</f>
        <v>154</v>
      </c>
      <c r="I19" s="37">
        <f>E19+G19</f>
        <v>152.8333333333333</v>
      </c>
      <c r="J19" s="37">
        <f>I19*12</f>
        <v>1834</v>
      </c>
      <c r="K19" s="37">
        <v>0</v>
      </c>
      <c r="L19" s="37">
        <f>K19*12</f>
        <v>0</v>
      </c>
      <c r="M19" s="37">
        <f>C19+K19</f>
        <v>3500</v>
      </c>
      <c r="N19" s="37">
        <f>M19/((1+'Riester Rechner - Variablen'!$C$3)^B19)</f>
        <v>2717.348411448316</v>
      </c>
      <c r="O19" s="37">
        <f>M19*12</f>
        <v>42000</v>
      </c>
      <c r="P19" s="37">
        <f>O19/((1+'Riester Rechner - Variablen'!$C$3)^B19)</f>
        <v>32608.1809373798</v>
      </c>
      <c r="Q19" s="37">
        <f>IF(O19&lt;'Riester Rechner - Lohnsteuertab'!$A$3,0,IF(O19&lt;'Riester Rechner - Lohnsteuertab'!$A$4,(993.62*(($O$3-'Riester Rechner - Lohnsteuertab'!$A$3)/10000)+1400)*($O$3-'Riester Rechner - Lohnsteuertab'!$A$3)/10000,IF(O19&lt;'Riester Rechner - Lohnsteuertab'!$A$5,((225.4*((O19-'Riester Rechner - Lohnsteuertab'!$A$4)/10000)+2397)*((O19-'Riester Rechner - Lohnsteuertab'!$A$4)/10000)+952.48),IF(O19&lt;'Riester Rechner - Lohnsteuertab'!$A$6,0.42*O19-8394.14,"hallo"))))</f>
        <v>9552.583794493999</v>
      </c>
      <c r="R19" s="37">
        <f>Q19*'Riester Rechner - Variablen'!$D$3</f>
        <v>859.732541504460</v>
      </c>
      <c r="S19" s="37">
        <f>Q19*'Riester Rechner - Variablen'!$E$3</f>
        <v>525.392108697170</v>
      </c>
      <c r="T19" s="37">
        <f>O19*'Riester Rechner - Variablen'!$G$3</f>
        <v>3927</v>
      </c>
      <c r="U19" s="37">
        <f>O19*'Riester Rechner - Variablen'!$F$3</f>
        <v>3360</v>
      </c>
      <c r="V19" s="37">
        <f>O19*'Riester Rechner - Variablen'!$H$3</f>
        <v>493.5</v>
      </c>
      <c r="W19" s="37">
        <f>O19*'Riester Rechner - Variablen'!$I$3</f>
        <v>630</v>
      </c>
      <c r="X19" s="37">
        <f>SUM(Q19:S19)</f>
        <v>10937.708444695629</v>
      </c>
      <c r="Y19" s="38">
        <f>X19/O19</f>
        <v>0.2604216296356102</v>
      </c>
      <c r="Z19" s="39">
        <f>IF((J19*Y19-H19)&gt;0,J19*Y19-H19,0)</f>
        <v>323.6132687517091</v>
      </c>
      <c r="AA19" s="40">
        <f>AA18+D19</f>
        <v>645000</v>
      </c>
      <c r="AB19" s="37">
        <f>AB18+F19</f>
        <v>25800</v>
      </c>
      <c r="AC19" s="37">
        <f>AC18+H19</f>
        <v>2618</v>
      </c>
      <c r="AD19" s="37">
        <f>AD18*(1+'Riester Rechner - Variablen'!$B$3)+J19</f>
        <v>33070.279590210026</v>
      </c>
      <c r="AE19" s="37">
        <f>AE18+L19</f>
        <v>0</v>
      </c>
      <c r="AF19" s="37">
        <f>AE19-AB19+Z19</f>
        <v>-25476.386731248291</v>
      </c>
      <c r="AG19" s="37">
        <f>(AF19/((1+'Riester Rechner - Variablen'!$C$3)^B19))</f>
        <v>-19779.491146743</v>
      </c>
    </row>
    <row r="20" ht="21.15" customHeight="1">
      <c r="A20" s="41">
        <v>41</v>
      </c>
      <c r="B20" s="42">
        <v>18</v>
      </c>
      <c r="C20" s="43">
        <v>4000</v>
      </c>
      <c r="D20" s="44">
        <f>C20*12</f>
        <v>48000</v>
      </c>
      <c r="E20" s="44">
        <f>IF((C20*0.04*12)&lt;2100,(C20*0.04),(2100/12))</f>
        <v>160</v>
      </c>
      <c r="F20" s="44">
        <f>E20*12</f>
        <v>1920</v>
      </c>
      <c r="G20" s="44">
        <f t="shared" si="3"/>
        <v>12.83333333333333</v>
      </c>
      <c r="H20" s="44">
        <f>G20*12</f>
        <v>154</v>
      </c>
      <c r="I20" s="44">
        <f>E20+G20</f>
        <v>172.8333333333333</v>
      </c>
      <c r="J20" s="44">
        <f>I20*12</f>
        <v>2074</v>
      </c>
      <c r="K20" s="44">
        <v>0</v>
      </c>
      <c r="L20" s="44">
        <f>K20*12</f>
        <v>0</v>
      </c>
      <c r="M20" s="44">
        <f>C20+K20</f>
        <v>4000</v>
      </c>
      <c r="N20" s="44">
        <f>M20/((1+'Riester Rechner - Variablen'!$C$3)^B20)</f>
        <v>3059.646346458343</v>
      </c>
      <c r="O20" s="44">
        <f>M20*12</f>
        <v>48000</v>
      </c>
      <c r="P20" s="44">
        <f>O20/((1+'Riester Rechner - Variablen'!$C$3)^B20)</f>
        <v>36715.756157500124</v>
      </c>
      <c r="Q20" s="44">
        <f>IF(O20&lt;'Riester Rechner - Lohnsteuertab'!$A$3,0,IF(O20&lt;'Riester Rechner - Lohnsteuertab'!$A$4,(993.62*(($O$3-'Riester Rechner - Lohnsteuertab'!$A$3)/10000)+1400)*($O$3-'Riester Rechner - Lohnsteuertab'!$A$3)/10000,IF(O20&lt;'Riester Rechner - Lohnsteuertab'!$A$5,((225.4*((O20-'Riester Rechner - Lohnsteuertab'!$A$4)/10000)+2397)*((O20-'Riester Rechner - Lohnsteuertab'!$A$4)/10000)+952.48),IF(O20&lt;'Riester Rechner - Lohnsteuertab'!$A$6,0.42*O20-8394.14,"hallo"))))</f>
        <v>11838.224682494</v>
      </c>
      <c r="R20" s="44">
        <f>Q20*'Riester Rechner - Variablen'!$D$3</f>
        <v>1065.440221424460</v>
      </c>
      <c r="S20" s="44">
        <f>Q20*'Riester Rechner - Variablen'!$E$3</f>
        <v>651.102357537170</v>
      </c>
      <c r="T20" s="44">
        <f>O20*'Riester Rechner - Variablen'!$G$3</f>
        <v>4488</v>
      </c>
      <c r="U20" s="44">
        <f>O20*'Riester Rechner - Variablen'!$F$3</f>
        <v>3840</v>
      </c>
      <c r="V20" s="44">
        <f>O20*'Riester Rechner - Variablen'!$H$3</f>
        <v>564</v>
      </c>
      <c r="W20" s="44">
        <f>O20*'Riester Rechner - Variablen'!$I$3</f>
        <v>720</v>
      </c>
      <c r="X20" s="44">
        <f>SUM(Q20:S20)</f>
        <v>13554.767261455629</v>
      </c>
      <c r="Y20" s="45">
        <f>X20/O20</f>
        <v>0.2823909846136589</v>
      </c>
      <c r="Z20" s="46">
        <f>IF((J20*Y20-H20)&gt;0,J20*Y20-H20,0)</f>
        <v>431.6789020887286</v>
      </c>
      <c r="AA20" s="47">
        <f>AA19+D20</f>
        <v>693000</v>
      </c>
      <c r="AB20" s="44">
        <f>AB19+F20</f>
        <v>27720</v>
      </c>
      <c r="AC20" s="44">
        <f>AC19+H20</f>
        <v>2772</v>
      </c>
      <c r="AD20" s="44">
        <f>AD19*(1+'Riester Rechner - Variablen'!$B$3)+J20</f>
        <v>35805.685182014226</v>
      </c>
      <c r="AE20" s="44">
        <f>AE19+L20</f>
        <v>0</v>
      </c>
      <c r="AF20" s="44">
        <f>AE20-AB20+Z20</f>
        <v>-27288.321097911270</v>
      </c>
      <c r="AG20" s="44">
        <f>(AF20/((1+'Riester Rechner - Variablen'!$C$3)^B20))</f>
        <v>-20873.152987051588</v>
      </c>
    </row>
    <row r="21" ht="20.35" customHeight="1">
      <c r="A21" s="27">
        <v>42</v>
      </c>
      <c r="B21" s="28">
        <v>19</v>
      </c>
      <c r="C21" s="29">
        <v>4000</v>
      </c>
      <c r="D21" s="30">
        <f>C21*12</f>
        <v>48000</v>
      </c>
      <c r="E21" s="30">
        <f>IF((C21*0.04*12)&lt;2100,(C21*0.04),(2100/12))</f>
        <v>160</v>
      </c>
      <c r="F21" s="30">
        <f>E21*12</f>
        <v>1920</v>
      </c>
      <c r="G21" s="30">
        <f t="shared" si="3"/>
        <v>12.83333333333333</v>
      </c>
      <c r="H21" s="30">
        <f>G21*12</f>
        <v>154</v>
      </c>
      <c r="I21" s="30">
        <f>E21+G21</f>
        <v>172.8333333333333</v>
      </c>
      <c r="J21" s="30">
        <f>I21*12</f>
        <v>2074</v>
      </c>
      <c r="K21" s="30">
        <v>0</v>
      </c>
      <c r="L21" s="30">
        <f>K21*12</f>
        <v>0</v>
      </c>
      <c r="M21" s="30">
        <f>C21+K21</f>
        <v>4000</v>
      </c>
      <c r="N21" s="30">
        <f>M21/((1+'Riester Rechner - Variablen'!$C$3)^B21)</f>
        <v>3014.429897988516</v>
      </c>
      <c r="O21" s="30">
        <f>M21*12</f>
        <v>48000</v>
      </c>
      <c r="P21" s="30">
        <f>O21/((1+'Riester Rechner - Variablen'!$C$3)^B21)</f>
        <v>36173.158775862190</v>
      </c>
      <c r="Q21" s="30">
        <f>IF(O21&lt;'Riester Rechner - Lohnsteuertab'!$A$3,0,IF(O21&lt;'Riester Rechner - Lohnsteuertab'!$A$4,(993.62*(($O$3-'Riester Rechner - Lohnsteuertab'!$A$3)/10000)+1400)*($O$3-'Riester Rechner - Lohnsteuertab'!$A$3)/10000,IF(O21&lt;'Riester Rechner - Lohnsteuertab'!$A$5,((225.4*((O21-'Riester Rechner - Lohnsteuertab'!$A$4)/10000)+2397)*((O21-'Riester Rechner - Lohnsteuertab'!$A$4)/10000)+952.48),IF(O21&lt;'Riester Rechner - Lohnsteuertab'!$A$6,0.42*O21-8394.14,"hallo"))))</f>
        <v>11838.224682494</v>
      </c>
      <c r="R21" s="30">
        <f>Q21*'Riester Rechner - Variablen'!$D$3</f>
        <v>1065.440221424460</v>
      </c>
      <c r="S21" s="30">
        <f>Q21*'Riester Rechner - Variablen'!$E$3</f>
        <v>651.102357537170</v>
      </c>
      <c r="T21" s="30">
        <f>O21*'Riester Rechner - Variablen'!$G$3</f>
        <v>4488</v>
      </c>
      <c r="U21" s="30">
        <f>O21*'Riester Rechner - Variablen'!$F$3</f>
        <v>3840</v>
      </c>
      <c r="V21" s="30">
        <f>O21*'Riester Rechner - Variablen'!$H$3</f>
        <v>564</v>
      </c>
      <c r="W21" s="30">
        <f>O21*'Riester Rechner - Variablen'!$I$3</f>
        <v>720</v>
      </c>
      <c r="X21" s="30">
        <f>SUM(Q21:S21)</f>
        <v>13554.767261455629</v>
      </c>
      <c r="Y21" s="31">
        <f>X21/O21</f>
        <v>0.2823909846136589</v>
      </c>
      <c r="Z21" s="32">
        <f>IF((J21*Y21-H21)&gt;0,J21*Y21-H21,0)</f>
        <v>431.6789020887286</v>
      </c>
      <c r="AA21" s="33">
        <f>AA20+D21</f>
        <v>741000</v>
      </c>
      <c r="AB21" s="30">
        <f>AB20+F21</f>
        <v>29640</v>
      </c>
      <c r="AC21" s="30">
        <f>AC20+H21</f>
        <v>2926</v>
      </c>
      <c r="AD21" s="30">
        <f>AD20*(1+'Riester Rechner - Variablen'!$B$3)+J21</f>
        <v>38595.798885654513</v>
      </c>
      <c r="AE21" s="30">
        <f>AE20+L21</f>
        <v>0</v>
      </c>
      <c r="AF21" s="30">
        <f>AE21-AB21+Z21</f>
        <v>-29208.321097911270</v>
      </c>
      <c r="AG21" s="30">
        <f>(AF21/((1+'Riester Rechner - Variablen'!$C$3)^B21))</f>
        <v>-22011.609096898123</v>
      </c>
    </row>
    <row r="22" ht="20.35" customHeight="1">
      <c r="A22" s="27">
        <v>43</v>
      </c>
      <c r="B22" s="28">
        <v>20</v>
      </c>
      <c r="C22" s="29">
        <v>4000</v>
      </c>
      <c r="D22" s="30">
        <f>C22*12</f>
        <v>48000</v>
      </c>
      <c r="E22" s="30">
        <f>IF((C22*0.04*12)&lt;2100,(C22*0.04),(2100/12))</f>
        <v>160</v>
      </c>
      <c r="F22" s="30">
        <f>E22*12</f>
        <v>1920</v>
      </c>
      <c r="G22" s="30">
        <f t="shared" si="3"/>
        <v>12.83333333333333</v>
      </c>
      <c r="H22" s="30">
        <f>G22*12</f>
        <v>154</v>
      </c>
      <c r="I22" s="30">
        <f>E22+G22</f>
        <v>172.8333333333333</v>
      </c>
      <c r="J22" s="30">
        <f>I22*12</f>
        <v>2074</v>
      </c>
      <c r="K22" s="30">
        <v>0</v>
      </c>
      <c r="L22" s="30">
        <f>K22*12</f>
        <v>0</v>
      </c>
      <c r="M22" s="30">
        <f>C22+K22</f>
        <v>4000</v>
      </c>
      <c r="N22" s="30">
        <f>M22/((1+'Riester Rechner - Variablen'!$C$3)^B22)</f>
        <v>2969.881672895090</v>
      </c>
      <c r="O22" s="30">
        <f>M22*12</f>
        <v>48000</v>
      </c>
      <c r="P22" s="30">
        <f>O22/((1+'Riester Rechner - Variablen'!$C$3)^B22)</f>
        <v>35638.580074741076</v>
      </c>
      <c r="Q22" s="30">
        <f>IF(O22&lt;'Riester Rechner - Lohnsteuertab'!$A$3,0,IF(O22&lt;'Riester Rechner - Lohnsteuertab'!$A$4,(993.62*(($O$3-'Riester Rechner - Lohnsteuertab'!$A$3)/10000)+1400)*($O$3-'Riester Rechner - Lohnsteuertab'!$A$3)/10000,IF(O22&lt;'Riester Rechner - Lohnsteuertab'!$A$5,((225.4*((O22-'Riester Rechner - Lohnsteuertab'!$A$4)/10000)+2397)*((O22-'Riester Rechner - Lohnsteuertab'!$A$4)/10000)+952.48),IF(O22&lt;'Riester Rechner - Lohnsteuertab'!$A$6,0.42*O22-8394.14,"hallo"))))</f>
        <v>11838.224682494</v>
      </c>
      <c r="R22" s="30">
        <f>Q22*'Riester Rechner - Variablen'!$D$3</f>
        <v>1065.440221424460</v>
      </c>
      <c r="S22" s="30">
        <f>Q22*'Riester Rechner - Variablen'!$E$3</f>
        <v>651.102357537170</v>
      </c>
      <c r="T22" s="30">
        <f>O22*'Riester Rechner - Variablen'!$G$3</f>
        <v>4488</v>
      </c>
      <c r="U22" s="30">
        <f>O22*'Riester Rechner - Variablen'!$F$3</f>
        <v>3840</v>
      </c>
      <c r="V22" s="30">
        <f>O22*'Riester Rechner - Variablen'!$H$3</f>
        <v>564</v>
      </c>
      <c r="W22" s="30">
        <f>O22*'Riester Rechner - Variablen'!$I$3</f>
        <v>720</v>
      </c>
      <c r="X22" s="30">
        <f>SUM(Q22:S22)</f>
        <v>13554.767261455629</v>
      </c>
      <c r="Y22" s="31">
        <f>X22/O22</f>
        <v>0.2823909846136589</v>
      </c>
      <c r="Z22" s="32">
        <f>IF((J22*Y22-H22)&gt;0,J22*Y22-H22,0)</f>
        <v>431.6789020887286</v>
      </c>
      <c r="AA22" s="33">
        <f>AA21+D22</f>
        <v>789000</v>
      </c>
      <c r="AB22" s="30">
        <f>AB21+F22</f>
        <v>31560</v>
      </c>
      <c r="AC22" s="30">
        <f>AC21+H22</f>
        <v>3080</v>
      </c>
      <c r="AD22" s="30">
        <f>AD21*(1+'Riester Rechner - Variablen'!$B$3)+J22</f>
        <v>41441.7148633676</v>
      </c>
      <c r="AE22" s="30">
        <f>AE21+L22</f>
        <v>0</v>
      </c>
      <c r="AF22" s="30">
        <f>AE22-AB22+Z22</f>
        <v>-31128.321097911270</v>
      </c>
      <c r="AG22" s="30">
        <f>(AF22/((1+'Riester Rechner - Variablen'!$C$3)^B22))</f>
        <v>-23111.857584170059</v>
      </c>
    </row>
    <row r="23" ht="20.35" customHeight="1">
      <c r="A23" s="27">
        <v>44</v>
      </c>
      <c r="B23" s="28">
        <v>21</v>
      </c>
      <c r="C23" s="29">
        <v>4000</v>
      </c>
      <c r="D23" s="30">
        <f>C23*12</f>
        <v>48000</v>
      </c>
      <c r="E23" s="30">
        <f>IF((C23*0.04*12)&lt;2100,(C23*0.04),(2100/12))</f>
        <v>160</v>
      </c>
      <c r="F23" s="30">
        <f>E23*12</f>
        <v>1920</v>
      </c>
      <c r="G23" s="30">
        <f t="shared" si="3"/>
        <v>12.83333333333333</v>
      </c>
      <c r="H23" s="30">
        <f>G23*12</f>
        <v>154</v>
      </c>
      <c r="I23" s="30">
        <f>E23+G23</f>
        <v>172.8333333333333</v>
      </c>
      <c r="J23" s="30">
        <f>I23*12</f>
        <v>2074</v>
      </c>
      <c r="K23" s="30">
        <v>0</v>
      </c>
      <c r="L23" s="30">
        <f>K23*12</f>
        <v>0</v>
      </c>
      <c r="M23" s="30">
        <f>C23+K23</f>
        <v>4000</v>
      </c>
      <c r="N23" s="30">
        <f>M23/((1+'Riester Rechner - Variablen'!$C$3)^B23)</f>
        <v>2925.991795955754</v>
      </c>
      <c r="O23" s="30">
        <f>M23*12</f>
        <v>48000</v>
      </c>
      <c r="P23" s="30">
        <f>O23/((1+'Riester Rechner - Variablen'!$C$3)^B23)</f>
        <v>35111.901551469047</v>
      </c>
      <c r="Q23" s="30">
        <f>IF(O23&lt;'Riester Rechner - Lohnsteuertab'!$A$3,0,IF(O23&lt;'Riester Rechner - Lohnsteuertab'!$A$4,(993.62*(($O$3-'Riester Rechner - Lohnsteuertab'!$A$3)/10000)+1400)*($O$3-'Riester Rechner - Lohnsteuertab'!$A$3)/10000,IF(O23&lt;'Riester Rechner - Lohnsteuertab'!$A$5,((225.4*((O23-'Riester Rechner - Lohnsteuertab'!$A$4)/10000)+2397)*((O23-'Riester Rechner - Lohnsteuertab'!$A$4)/10000)+952.48),IF(O23&lt;'Riester Rechner - Lohnsteuertab'!$A$6,0.42*O23-8394.14,"hallo"))))</f>
        <v>11838.224682494</v>
      </c>
      <c r="R23" s="30">
        <f>Q23*'Riester Rechner - Variablen'!$D$3</f>
        <v>1065.440221424460</v>
      </c>
      <c r="S23" s="30">
        <f>Q23*'Riester Rechner - Variablen'!$E$3</f>
        <v>651.102357537170</v>
      </c>
      <c r="T23" s="30">
        <f>O23*'Riester Rechner - Variablen'!$G$3</f>
        <v>4488</v>
      </c>
      <c r="U23" s="30">
        <f>O23*'Riester Rechner - Variablen'!$F$3</f>
        <v>3840</v>
      </c>
      <c r="V23" s="30">
        <f>O23*'Riester Rechner - Variablen'!$H$3</f>
        <v>564</v>
      </c>
      <c r="W23" s="30">
        <f>O23*'Riester Rechner - Variablen'!$I$3</f>
        <v>720</v>
      </c>
      <c r="X23" s="30">
        <f>SUM(Q23:S23)</f>
        <v>13554.767261455629</v>
      </c>
      <c r="Y23" s="31">
        <f>X23/O23</f>
        <v>0.2823909846136589</v>
      </c>
      <c r="Z23" s="32">
        <f>IF((J23*Y23-H23)&gt;0,J23*Y23-H23,0)</f>
        <v>431.6789020887286</v>
      </c>
      <c r="AA23" s="33">
        <f>AA22+D23</f>
        <v>837000</v>
      </c>
      <c r="AB23" s="30">
        <f>AB22+F23</f>
        <v>33480</v>
      </c>
      <c r="AC23" s="30">
        <f>AC22+H23</f>
        <v>3234</v>
      </c>
      <c r="AD23" s="30">
        <f>AD22*(1+'Riester Rechner - Variablen'!$B$3)+J23</f>
        <v>44344.549160634961</v>
      </c>
      <c r="AE23" s="30">
        <f>AE22+L23</f>
        <v>0</v>
      </c>
      <c r="AF23" s="30">
        <f>AE23-AB23+Z23</f>
        <v>-33048.321097911270</v>
      </c>
      <c r="AG23" s="30">
        <f>(AF23/((1+'Riester Rechner - Variablen'!$C$3)^B23))</f>
        <v>-24174.779100649957</v>
      </c>
    </row>
    <row r="24" ht="20.35" customHeight="1">
      <c r="A24" s="27">
        <v>45</v>
      </c>
      <c r="B24" s="28">
        <v>22</v>
      </c>
      <c r="C24" s="29">
        <v>4000</v>
      </c>
      <c r="D24" s="30">
        <f>C24*12</f>
        <v>48000</v>
      </c>
      <c r="E24" s="30">
        <f>IF((C24*0.04*12)&lt;2100,(C24*0.04),(2100/12))</f>
        <v>160</v>
      </c>
      <c r="F24" s="30">
        <f>E24*12</f>
        <v>1920</v>
      </c>
      <c r="G24" s="30">
        <f t="shared" si="3"/>
        <v>12.83333333333333</v>
      </c>
      <c r="H24" s="30">
        <f>G24*12</f>
        <v>154</v>
      </c>
      <c r="I24" s="30">
        <f>E24+G24</f>
        <v>172.8333333333333</v>
      </c>
      <c r="J24" s="30">
        <f>I24*12</f>
        <v>2074</v>
      </c>
      <c r="K24" s="30">
        <v>0</v>
      </c>
      <c r="L24" s="30">
        <f>K24*12</f>
        <v>0</v>
      </c>
      <c r="M24" s="30">
        <f>C24+K24</f>
        <v>4000</v>
      </c>
      <c r="N24" s="30">
        <f>M24/((1+'Riester Rechner - Variablen'!$C$3)^B24)</f>
        <v>2882.750537887443</v>
      </c>
      <c r="O24" s="30">
        <f>M24*12</f>
        <v>48000</v>
      </c>
      <c r="P24" s="30">
        <f>O24/((1+'Riester Rechner - Variablen'!$C$3)^B24)</f>
        <v>34593.006454649316</v>
      </c>
      <c r="Q24" s="30">
        <f>IF(O24&lt;'Riester Rechner - Lohnsteuertab'!$A$3,0,IF(O24&lt;'Riester Rechner - Lohnsteuertab'!$A$4,(993.62*(($O$3-'Riester Rechner - Lohnsteuertab'!$A$3)/10000)+1400)*($O$3-'Riester Rechner - Lohnsteuertab'!$A$3)/10000,IF(O24&lt;'Riester Rechner - Lohnsteuertab'!$A$5,((225.4*((O24-'Riester Rechner - Lohnsteuertab'!$A$4)/10000)+2397)*((O24-'Riester Rechner - Lohnsteuertab'!$A$4)/10000)+952.48),IF(O24&lt;'Riester Rechner - Lohnsteuertab'!$A$6,0.42*O24-8394.14,"hallo"))))</f>
        <v>11838.224682494</v>
      </c>
      <c r="R24" s="30">
        <f>Q24*'Riester Rechner - Variablen'!$D$3</f>
        <v>1065.440221424460</v>
      </c>
      <c r="S24" s="30">
        <f>Q24*'Riester Rechner - Variablen'!$E$3</f>
        <v>651.102357537170</v>
      </c>
      <c r="T24" s="30">
        <f>O24*'Riester Rechner - Variablen'!$G$3</f>
        <v>4488</v>
      </c>
      <c r="U24" s="30">
        <f>O24*'Riester Rechner - Variablen'!$F$3</f>
        <v>3840</v>
      </c>
      <c r="V24" s="30">
        <f>O24*'Riester Rechner - Variablen'!$H$3</f>
        <v>564</v>
      </c>
      <c r="W24" s="30">
        <f>O24*'Riester Rechner - Variablen'!$I$3</f>
        <v>720</v>
      </c>
      <c r="X24" s="30">
        <f>SUM(Q24:S24)</f>
        <v>13554.767261455629</v>
      </c>
      <c r="Y24" s="31">
        <f>X24/O24</f>
        <v>0.2823909846136589</v>
      </c>
      <c r="Z24" s="32">
        <f>IF((J24*Y24-H24)&gt;0,J24*Y24-H24,0)</f>
        <v>431.6789020887286</v>
      </c>
      <c r="AA24" s="33">
        <f>AA23+D24</f>
        <v>885000</v>
      </c>
      <c r="AB24" s="30">
        <f>AB23+F24</f>
        <v>35400</v>
      </c>
      <c r="AC24" s="30">
        <f>AC23+H24</f>
        <v>3388</v>
      </c>
      <c r="AD24" s="30">
        <f>AD23*(1+'Riester Rechner - Variablen'!$B$3)+J24</f>
        <v>47305.440143847663</v>
      </c>
      <c r="AE24" s="30">
        <f>AE23+L24</f>
        <v>0</v>
      </c>
      <c r="AF24" s="30">
        <f>AE24-AB24+Z24</f>
        <v>-34968.321097911270</v>
      </c>
      <c r="AG24" s="30">
        <f>(AF24/((1+'Riester Rechner - Variablen'!$C$3)^B24))</f>
        <v>-25201.236613506131</v>
      </c>
    </row>
    <row r="25" ht="20.35" customHeight="1">
      <c r="A25" s="27">
        <v>46</v>
      </c>
      <c r="B25" s="28">
        <v>23</v>
      </c>
      <c r="C25" s="29">
        <v>4000</v>
      </c>
      <c r="D25" s="30">
        <f>C25*12</f>
        <v>48000</v>
      </c>
      <c r="E25" s="30">
        <f>IF((C25*0.04*12)&lt;2100,(C25*0.04),(2100/12))</f>
        <v>160</v>
      </c>
      <c r="F25" s="30">
        <f>E25*12</f>
        <v>1920</v>
      </c>
      <c r="G25" s="30">
        <f t="shared" si="3"/>
        <v>12.83333333333333</v>
      </c>
      <c r="H25" s="30">
        <f>G25*12</f>
        <v>154</v>
      </c>
      <c r="I25" s="30">
        <f>E25+G25</f>
        <v>172.8333333333333</v>
      </c>
      <c r="J25" s="30">
        <f>I25*12</f>
        <v>2074</v>
      </c>
      <c r="K25" s="30">
        <v>0</v>
      </c>
      <c r="L25" s="30">
        <f>K25*12</f>
        <v>0</v>
      </c>
      <c r="M25" s="30">
        <f>C25+K25</f>
        <v>4000</v>
      </c>
      <c r="N25" s="30">
        <f>M25/((1+'Riester Rechner - Variablen'!$C$3)^B25)</f>
        <v>2840.148313189599</v>
      </c>
      <c r="O25" s="30">
        <f>M25*12</f>
        <v>48000</v>
      </c>
      <c r="P25" s="30">
        <f>O25/((1+'Riester Rechner - Variablen'!$C$3)^B25)</f>
        <v>34081.779758275188</v>
      </c>
      <c r="Q25" s="30">
        <f>IF(O25&lt;'Riester Rechner - Lohnsteuertab'!$A$3,0,IF(O25&lt;'Riester Rechner - Lohnsteuertab'!$A$4,(993.62*(($O$3-'Riester Rechner - Lohnsteuertab'!$A$3)/10000)+1400)*($O$3-'Riester Rechner - Lohnsteuertab'!$A$3)/10000,IF(O25&lt;'Riester Rechner - Lohnsteuertab'!$A$5,((225.4*((O25-'Riester Rechner - Lohnsteuertab'!$A$4)/10000)+2397)*((O25-'Riester Rechner - Lohnsteuertab'!$A$4)/10000)+952.48),IF(O25&lt;'Riester Rechner - Lohnsteuertab'!$A$6,0.42*O25-8394.14,"hallo"))))</f>
        <v>11838.224682494</v>
      </c>
      <c r="R25" s="30">
        <f>Q25*'Riester Rechner - Variablen'!$D$3</f>
        <v>1065.440221424460</v>
      </c>
      <c r="S25" s="30">
        <f>Q25*'Riester Rechner - Variablen'!$E$3</f>
        <v>651.102357537170</v>
      </c>
      <c r="T25" s="30">
        <f>O25*'Riester Rechner - Variablen'!$G$3</f>
        <v>4488</v>
      </c>
      <c r="U25" s="30">
        <f>O25*'Riester Rechner - Variablen'!$F$3</f>
        <v>3840</v>
      </c>
      <c r="V25" s="30">
        <f>O25*'Riester Rechner - Variablen'!$H$3</f>
        <v>564</v>
      </c>
      <c r="W25" s="30">
        <f>O25*'Riester Rechner - Variablen'!$I$3</f>
        <v>720</v>
      </c>
      <c r="X25" s="30">
        <f>SUM(Q25:S25)</f>
        <v>13554.767261455629</v>
      </c>
      <c r="Y25" s="31">
        <f>X25/O25</f>
        <v>0.2823909846136589</v>
      </c>
      <c r="Z25" s="32">
        <f>IF((J25*Y25-H25)&gt;0,J25*Y25-H25,0)</f>
        <v>431.6789020887286</v>
      </c>
      <c r="AA25" s="33">
        <f>AA24+D25</f>
        <v>933000</v>
      </c>
      <c r="AB25" s="30">
        <f>AB24+F25</f>
        <v>37320</v>
      </c>
      <c r="AC25" s="30">
        <f>AC24+H25</f>
        <v>3542</v>
      </c>
      <c r="AD25" s="30">
        <f>AD24*(1+'Riester Rechner - Variablen'!$B$3)+J25</f>
        <v>50325.548946724615</v>
      </c>
      <c r="AE25" s="30">
        <f>AE24+L25</f>
        <v>0</v>
      </c>
      <c r="AF25" s="30">
        <f>AE25-AB25+Z25</f>
        <v>-36888.321097911270</v>
      </c>
      <c r="AG25" s="30">
        <f>(AF25/((1+'Riester Rechner - Variablen'!$C$3)^B25))</f>
        <v>-26192.075735657247</v>
      </c>
    </row>
    <row r="26" ht="20.35" customHeight="1">
      <c r="A26" s="27">
        <v>47</v>
      </c>
      <c r="B26" s="28">
        <v>24</v>
      </c>
      <c r="C26" s="29">
        <v>4000</v>
      </c>
      <c r="D26" s="30">
        <f>C26*12</f>
        <v>48000</v>
      </c>
      <c r="E26" s="30">
        <f>IF((C26*0.04*12)&lt;2100,(C26*0.04),(2100/12))</f>
        <v>160</v>
      </c>
      <c r="F26" s="30">
        <f>E26*12</f>
        <v>1920</v>
      </c>
      <c r="G26" s="30">
        <f t="shared" si="3"/>
        <v>12.83333333333333</v>
      </c>
      <c r="H26" s="30">
        <f>G26*12</f>
        <v>154</v>
      </c>
      <c r="I26" s="30">
        <f>E26+G26</f>
        <v>172.8333333333333</v>
      </c>
      <c r="J26" s="30">
        <f>I26*12</f>
        <v>2074</v>
      </c>
      <c r="K26" s="30">
        <v>0</v>
      </c>
      <c r="L26" s="30">
        <f>K26*12</f>
        <v>0</v>
      </c>
      <c r="M26" s="30">
        <f>C26+K26</f>
        <v>4000</v>
      </c>
      <c r="N26" s="30">
        <f>M26/((1+'Riester Rechner - Variablen'!$C$3)^B26)</f>
        <v>2798.175678019310</v>
      </c>
      <c r="O26" s="30">
        <f>M26*12</f>
        <v>48000</v>
      </c>
      <c r="P26" s="30">
        <f>O26/((1+'Riester Rechner - Variablen'!$C$3)^B26)</f>
        <v>33578.108136231713</v>
      </c>
      <c r="Q26" s="30">
        <f>IF(O26&lt;'Riester Rechner - Lohnsteuertab'!$A$3,0,IF(O26&lt;'Riester Rechner - Lohnsteuertab'!$A$4,(993.62*(($O$3-'Riester Rechner - Lohnsteuertab'!$A$3)/10000)+1400)*($O$3-'Riester Rechner - Lohnsteuertab'!$A$3)/10000,IF(O26&lt;'Riester Rechner - Lohnsteuertab'!$A$5,((225.4*((O26-'Riester Rechner - Lohnsteuertab'!$A$4)/10000)+2397)*((O26-'Riester Rechner - Lohnsteuertab'!$A$4)/10000)+952.48),IF(O26&lt;'Riester Rechner - Lohnsteuertab'!$A$6,0.42*O26-8394.14,"hallo"))))</f>
        <v>11838.224682494</v>
      </c>
      <c r="R26" s="30">
        <f>Q26*'Riester Rechner - Variablen'!$D$3</f>
        <v>1065.440221424460</v>
      </c>
      <c r="S26" s="30">
        <f>Q26*'Riester Rechner - Variablen'!$E$3</f>
        <v>651.102357537170</v>
      </c>
      <c r="T26" s="30">
        <f>O26*'Riester Rechner - Variablen'!$G$3</f>
        <v>4488</v>
      </c>
      <c r="U26" s="30">
        <f>O26*'Riester Rechner - Variablen'!$F$3</f>
        <v>3840</v>
      </c>
      <c r="V26" s="30">
        <f>O26*'Riester Rechner - Variablen'!$H$3</f>
        <v>564</v>
      </c>
      <c r="W26" s="30">
        <f>O26*'Riester Rechner - Variablen'!$I$3</f>
        <v>720</v>
      </c>
      <c r="X26" s="30">
        <f>SUM(Q26:S26)</f>
        <v>13554.767261455629</v>
      </c>
      <c r="Y26" s="31">
        <f>X26/O26</f>
        <v>0.2823909846136589</v>
      </c>
      <c r="Z26" s="32">
        <f>IF((J26*Y26-H26)&gt;0,J26*Y26-H26,0)</f>
        <v>431.6789020887286</v>
      </c>
      <c r="AA26" s="33">
        <f>AA25+D26</f>
        <v>981000</v>
      </c>
      <c r="AB26" s="30">
        <f>AB25+F26</f>
        <v>39240</v>
      </c>
      <c r="AC26" s="30">
        <f>AC25+H26</f>
        <v>3696</v>
      </c>
      <c r="AD26" s="30">
        <f>AD25*(1+'Riester Rechner - Variablen'!$B$3)+J26</f>
        <v>53406.059925659109</v>
      </c>
      <c r="AE26" s="30">
        <f>AE25+L26</f>
        <v>0</v>
      </c>
      <c r="AF26" s="30">
        <f>AE26-AB26+Z26</f>
        <v>-38808.321097911270</v>
      </c>
      <c r="AG26" s="30">
        <f>(AF26/((1+'Riester Rechner - Variablen'!$C$3)^B26))</f>
        <v>-27148.125050234736</v>
      </c>
    </row>
    <row r="27" ht="20.35" customHeight="1">
      <c r="A27" s="27">
        <v>48</v>
      </c>
      <c r="B27" s="28">
        <v>25</v>
      </c>
      <c r="C27" s="29">
        <v>4000</v>
      </c>
      <c r="D27" s="30">
        <f>C27*12</f>
        <v>48000</v>
      </c>
      <c r="E27" s="30">
        <f>IF((C27*0.04*12)&lt;2100,(C27*0.04),(2100/12))</f>
        <v>160</v>
      </c>
      <c r="F27" s="30">
        <f>E27*12</f>
        <v>1920</v>
      </c>
      <c r="G27" s="30">
        <f t="shared" si="3"/>
        <v>12.83333333333333</v>
      </c>
      <c r="H27" s="30">
        <f>G27*12</f>
        <v>154</v>
      </c>
      <c r="I27" s="30">
        <f>E27+G27</f>
        <v>172.8333333333333</v>
      </c>
      <c r="J27" s="30">
        <f>I27*12</f>
        <v>2074</v>
      </c>
      <c r="K27" s="30">
        <v>0</v>
      </c>
      <c r="L27" s="30">
        <f>K27*12</f>
        <v>0</v>
      </c>
      <c r="M27" s="30">
        <f>C27+K27</f>
        <v>4000</v>
      </c>
      <c r="N27" s="30">
        <f>M27/((1+'Riester Rechner - Variablen'!$C$3)^B27)</f>
        <v>2756.823328097842</v>
      </c>
      <c r="O27" s="30">
        <f>M27*12</f>
        <v>48000</v>
      </c>
      <c r="P27" s="30">
        <f>O27/((1+'Riester Rechner - Variablen'!$C$3)^B27)</f>
        <v>33081.8799371741</v>
      </c>
      <c r="Q27" s="30">
        <f>IF(O27&lt;'Riester Rechner - Lohnsteuertab'!$A$3,0,IF(O27&lt;'Riester Rechner - Lohnsteuertab'!$A$4,(993.62*(($O$3-'Riester Rechner - Lohnsteuertab'!$A$3)/10000)+1400)*($O$3-'Riester Rechner - Lohnsteuertab'!$A$3)/10000,IF(O27&lt;'Riester Rechner - Lohnsteuertab'!$A$5,((225.4*((O27-'Riester Rechner - Lohnsteuertab'!$A$4)/10000)+2397)*((O27-'Riester Rechner - Lohnsteuertab'!$A$4)/10000)+952.48),IF(O27&lt;'Riester Rechner - Lohnsteuertab'!$A$6,0.42*O27-8394.14,"hallo"))))</f>
        <v>11838.224682494</v>
      </c>
      <c r="R27" s="30">
        <f>Q27*'Riester Rechner - Variablen'!$D$3</f>
        <v>1065.440221424460</v>
      </c>
      <c r="S27" s="30">
        <f>Q27*'Riester Rechner - Variablen'!$E$3</f>
        <v>651.102357537170</v>
      </c>
      <c r="T27" s="30">
        <f>O27*'Riester Rechner - Variablen'!$G$3</f>
        <v>4488</v>
      </c>
      <c r="U27" s="30">
        <f>O27*'Riester Rechner - Variablen'!$F$3</f>
        <v>3840</v>
      </c>
      <c r="V27" s="30">
        <f>O27*'Riester Rechner - Variablen'!$H$3</f>
        <v>564</v>
      </c>
      <c r="W27" s="30">
        <f>O27*'Riester Rechner - Variablen'!$I$3</f>
        <v>720</v>
      </c>
      <c r="X27" s="30">
        <f>SUM(Q27:S27)</f>
        <v>13554.767261455629</v>
      </c>
      <c r="Y27" s="31">
        <f>X27/O27</f>
        <v>0.2823909846136589</v>
      </c>
      <c r="Z27" s="32">
        <f>IF((J27*Y27-H27)&gt;0,J27*Y27-H27,0)</f>
        <v>431.6789020887286</v>
      </c>
      <c r="AA27" s="33">
        <f>AA26+D27</f>
        <v>1029000</v>
      </c>
      <c r="AB27" s="30">
        <f>AB26+F27</f>
        <v>41160</v>
      </c>
      <c r="AC27" s="30">
        <f>AC26+H27</f>
        <v>3850</v>
      </c>
      <c r="AD27" s="30">
        <f>AD26*(1+'Riester Rechner - Variablen'!$B$3)+J27</f>
        <v>56548.181124172290</v>
      </c>
      <c r="AE27" s="30">
        <f>AE26+L27</f>
        <v>0</v>
      </c>
      <c r="AF27" s="30">
        <f>AE27-AB27+Z27</f>
        <v>-40728.321097911270</v>
      </c>
      <c r="AG27" s="30">
        <f>(AF27/((1+'Riester Rechner - Variablen'!$C$3)^B27))</f>
        <v>-28070.196429245327</v>
      </c>
    </row>
    <row r="28" ht="20.35" customHeight="1">
      <c r="A28" s="27">
        <v>49</v>
      </c>
      <c r="B28" s="28">
        <v>26</v>
      </c>
      <c r="C28" s="29">
        <v>4000</v>
      </c>
      <c r="D28" s="30">
        <f>C28*12</f>
        <v>48000</v>
      </c>
      <c r="E28" s="30">
        <f>IF((C28*0.04*12)&lt;2100,(C28*0.04),(2100/12))</f>
        <v>160</v>
      </c>
      <c r="F28" s="30">
        <f>E28*12</f>
        <v>1920</v>
      </c>
      <c r="G28" s="30">
        <f t="shared" si="3"/>
        <v>12.83333333333333</v>
      </c>
      <c r="H28" s="30">
        <f>G28*12</f>
        <v>154</v>
      </c>
      <c r="I28" s="30">
        <f>E28+G28</f>
        <v>172.8333333333333</v>
      </c>
      <c r="J28" s="30">
        <f>I28*12</f>
        <v>2074</v>
      </c>
      <c r="K28" s="30">
        <v>0</v>
      </c>
      <c r="L28" s="30">
        <f>K28*12</f>
        <v>0</v>
      </c>
      <c r="M28" s="30">
        <f>C28+K28</f>
        <v>4000</v>
      </c>
      <c r="N28" s="30">
        <f>M28/((1+'Riester Rechner - Variablen'!$C$3)^B28)</f>
        <v>2716.082096648121</v>
      </c>
      <c r="O28" s="30">
        <f>M28*12</f>
        <v>48000</v>
      </c>
      <c r="P28" s="30">
        <f>O28/((1+'Riester Rechner - Variablen'!$C$3)^B28)</f>
        <v>32592.985159777447</v>
      </c>
      <c r="Q28" s="30">
        <f>IF(O28&lt;'Riester Rechner - Lohnsteuertab'!$A$3,0,IF(O28&lt;'Riester Rechner - Lohnsteuertab'!$A$4,(993.62*(($O$3-'Riester Rechner - Lohnsteuertab'!$A$3)/10000)+1400)*($O$3-'Riester Rechner - Lohnsteuertab'!$A$3)/10000,IF(O28&lt;'Riester Rechner - Lohnsteuertab'!$A$5,((225.4*((O28-'Riester Rechner - Lohnsteuertab'!$A$4)/10000)+2397)*((O28-'Riester Rechner - Lohnsteuertab'!$A$4)/10000)+952.48),IF(O28&lt;'Riester Rechner - Lohnsteuertab'!$A$6,0.42*O28-8394.14,"hallo"))))</f>
        <v>11838.224682494</v>
      </c>
      <c r="R28" s="30">
        <f>Q28*'Riester Rechner - Variablen'!$D$3</f>
        <v>1065.440221424460</v>
      </c>
      <c r="S28" s="30">
        <f>Q28*'Riester Rechner - Variablen'!$E$3</f>
        <v>651.102357537170</v>
      </c>
      <c r="T28" s="30">
        <f>O28*'Riester Rechner - Variablen'!$G$3</f>
        <v>4488</v>
      </c>
      <c r="U28" s="30">
        <f>O28*'Riester Rechner - Variablen'!$F$3</f>
        <v>3840</v>
      </c>
      <c r="V28" s="30">
        <f>O28*'Riester Rechner - Variablen'!$H$3</f>
        <v>564</v>
      </c>
      <c r="W28" s="30">
        <f>O28*'Riester Rechner - Variablen'!$I$3</f>
        <v>720</v>
      </c>
      <c r="X28" s="30">
        <f>SUM(Q28:S28)</f>
        <v>13554.767261455629</v>
      </c>
      <c r="Y28" s="31">
        <f>X28/O28</f>
        <v>0.2823909846136589</v>
      </c>
      <c r="Z28" s="32">
        <f>IF((J28*Y28-H28)&gt;0,J28*Y28-H28,0)</f>
        <v>431.6789020887286</v>
      </c>
      <c r="AA28" s="33">
        <f>AA27+D28</f>
        <v>1077000</v>
      </c>
      <c r="AB28" s="30">
        <f>AB27+F28</f>
        <v>43080</v>
      </c>
      <c r="AC28" s="30">
        <f>AC27+H28</f>
        <v>4004</v>
      </c>
      <c r="AD28" s="30">
        <f>AD27*(1+'Riester Rechner - Variablen'!$B$3)+J28</f>
        <v>59753.144746655737</v>
      </c>
      <c r="AE28" s="30">
        <f>AE27+L28</f>
        <v>0</v>
      </c>
      <c r="AF28" s="30">
        <f>AE28-AB28+Z28</f>
        <v>-42648.321097911270</v>
      </c>
      <c r="AG28" s="30">
        <f>(AF28/((1+'Riester Rechner - Variablen'!$C$3)^B28))</f>
        <v>-28959.085346534281</v>
      </c>
    </row>
    <row r="29" ht="21.15" customHeight="1">
      <c r="A29" s="34">
        <v>50</v>
      </c>
      <c r="B29" s="35">
        <v>27</v>
      </c>
      <c r="C29" s="36">
        <v>4000</v>
      </c>
      <c r="D29" s="37">
        <f>C29*12</f>
        <v>48000</v>
      </c>
      <c r="E29" s="37">
        <f>IF((C29*0.04*12)&lt;2100,(C29*0.04),(2100/12))</f>
        <v>160</v>
      </c>
      <c r="F29" s="37">
        <f>E29*12</f>
        <v>1920</v>
      </c>
      <c r="G29" s="37">
        <f t="shared" si="3"/>
        <v>12.83333333333333</v>
      </c>
      <c r="H29" s="37">
        <f>G29*12</f>
        <v>154</v>
      </c>
      <c r="I29" s="37">
        <f>E29+G29</f>
        <v>172.8333333333333</v>
      </c>
      <c r="J29" s="37">
        <f>I29*12</f>
        <v>2074</v>
      </c>
      <c r="K29" s="37">
        <v>0</v>
      </c>
      <c r="L29" s="37">
        <f>K29*12</f>
        <v>0</v>
      </c>
      <c r="M29" s="37">
        <f>C29+K29</f>
        <v>4000</v>
      </c>
      <c r="N29" s="37">
        <f>M29/((1+'Riester Rechner - Variablen'!$C$3)^B29)</f>
        <v>2675.942952362680</v>
      </c>
      <c r="O29" s="37">
        <f>M29*12</f>
        <v>48000</v>
      </c>
      <c r="P29" s="37">
        <f>O29/((1+'Riester Rechner - Variablen'!$C$3)^B29)</f>
        <v>32111.315428352169</v>
      </c>
      <c r="Q29" s="37">
        <f>IF(O29&lt;'Riester Rechner - Lohnsteuertab'!$A$3,0,IF(O29&lt;'Riester Rechner - Lohnsteuertab'!$A$4,(993.62*(($O$3-'Riester Rechner - Lohnsteuertab'!$A$3)/10000)+1400)*($O$3-'Riester Rechner - Lohnsteuertab'!$A$3)/10000,IF(O29&lt;'Riester Rechner - Lohnsteuertab'!$A$5,((225.4*((O29-'Riester Rechner - Lohnsteuertab'!$A$4)/10000)+2397)*((O29-'Riester Rechner - Lohnsteuertab'!$A$4)/10000)+952.48),IF(O29&lt;'Riester Rechner - Lohnsteuertab'!$A$6,0.42*O29-8394.14,"hallo"))))</f>
        <v>11838.224682494</v>
      </c>
      <c r="R29" s="37">
        <f>Q29*'Riester Rechner - Variablen'!$D$3</f>
        <v>1065.440221424460</v>
      </c>
      <c r="S29" s="37">
        <f>Q29*'Riester Rechner - Variablen'!$E$3</f>
        <v>651.102357537170</v>
      </c>
      <c r="T29" s="37">
        <f>O29*'Riester Rechner - Variablen'!$G$3</f>
        <v>4488</v>
      </c>
      <c r="U29" s="37">
        <f>O29*'Riester Rechner - Variablen'!$F$3</f>
        <v>3840</v>
      </c>
      <c r="V29" s="37">
        <f>O29*'Riester Rechner - Variablen'!$H$3</f>
        <v>564</v>
      </c>
      <c r="W29" s="37">
        <f>O29*'Riester Rechner - Variablen'!$I$3</f>
        <v>720</v>
      </c>
      <c r="X29" s="37">
        <f>SUM(Q29:S29)</f>
        <v>13554.767261455629</v>
      </c>
      <c r="Y29" s="38">
        <f>X29/O29</f>
        <v>0.2823909846136589</v>
      </c>
      <c r="Z29" s="39">
        <f>IF((J29*Y29-H29)&gt;0,J29*Y29-H29,0)</f>
        <v>431.6789020887286</v>
      </c>
      <c r="AA29" s="40">
        <f>AA28+D29</f>
        <v>1125000</v>
      </c>
      <c r="AB29" s="37">
        <f>AB28+F29</f>
        <v>45000</v>
      </c>
      <c r="AC29" s="37">
        <f>AC28+H29</f>
        <v>4158</v>
      </c>
      <c r="AD29" s="37">
        <f>AD28*(1+'Riester Rechner - Variablen'!$B$3)+J29</f>
        <v>63022.207641588851</v>
      </c>
      <c r="AE29" s="37">
        <f>AE28+L29</f>
        <v>0</v>
      </c>
      <c r="AF29" s="37">
        <f>AE29-AB29+Z29</f>
        <v>-44568.321097911270</v>
      </c>
      <c r="AG29" s="37">
        <f>(AF29/((1+'Riester Rechner - Variablen'!$C$3)^B29))</f>
        <v>-29815.571185148157</v>
      </c>
    </row>
    <row r="30" ht="21.15" customHeight="1">
      <c r="A30" s="41">
        <v>51</v>
      </c>
      <c r="B30" s="42">
        <v>28</v>
      </c>
      <c r="C30" s="43">
        <v>5000</v>
      </c>
      <c r="D30" s="44">
        <f>C30*12</f>
        <v>60000</v>
      </c>
      <c r="E30" s="44">
        <f>IF((C30*0.04*12)&lt;2100,(C30*0.04),(2100/12))</f>
        <v>175</v>
      </c>
      <c r="F30" s="44">
        <f>E30*12</f>
        <v>2100</v>
      </c>
      <c r="G30" s="44">
        <f t="shared" si="3"/>
        <v>12.83333333333333</v>
      </c>
      <c r="H30" s="44">
        <f>G30*12</f>
        <v>154</v>
      </c>
      <c r="I30" s="44">
        <f>E30+G30</f>
        <v>187.8333333333333</v>
      </c>
      <c r="J30" s="44">
        <f>I30*12</f>
        <v>2254</v>
      </c>
      <c r="K30" s="44">
        <v>0</v>
      </c>
      <c r="L30" s="44">
        <f>K30*12</f>
        <v>0</v>
      </c>
      <c r="M30" s="44">
        <f>C30+K30</f>
        <v>5000</v>
      </c>
      <c r="N30" s="44">
        <f>M30/((1+'Riester Rechner - Variablen'!$C$3)^B30)</f>
        <v>3295.496246752070</v>
      </c>
      <c r="O30" s="44">
        <f>M30*12</f>
        <v>60000</v>
      </c>
      <c r="P30" s="44">
        <f>O30/((1+'Riester Rechner - Variablen'!$C$3)^B30)</f>
        <v>39545.954961024843</v>
      </c>
      <c r="Q30" s="44">
        <f>IF(O30&lt;'Riester Rechner - Lohnsteuertab'!$A$3,0,IF(O30&lt;'Riester Rechner - Lohnsteuertab'!$A$4,(993.62*(($O$3-'Riester Rechner - Lohnsteuertab'!$A$3)/10000)+1400)*($O$3-'Riester Rechner - Lohnsteuertab'!$A$3)/10000,IF(O30&lt;'Riester Rechner - Lohnsteuertab'!$A$5,((225.4*((O30-'Riester Rechner - Lohnsteuertab'!$A$4)/10000)+2397)*((O30-'Riester Rechner - Lohnsteuertab'!$A$4)/10000)+952.48),IF(O30&lt;'Riester Rechner - Lohnsteuertab'!$A$6,0.42*O30-8394.14,"hallo"))))</f>
        <v>16805.86</v>
      </c>
      <c r="R30" s="44">
        <f>Q30*'Riester Rechner - Variablen'!$D$3</f>
        <v>1512.5274</v>
      </c>
      <c r="S30" s="44">
        <f>Q30*'Riester Rechner - Variablen'!$E$3</f>
        <v>924.3223</v>
      </c>
      <c r="T30" s="44">
        <f>O30*'Riester Rechner - Variablen'!$G$3</f>
        <v>5610</v>
      </c>
      <c r="U30" s="44">
        <f>O30*'Riester Rechner - Variablen'!$F$3</f>
        <v>4800</v>
      </c>
      <c r="V30" s="44">
        <f>O30*'Riester Rechner - Variablen'!$H$3</f>
        <v>705</v>
      </c>
      <c r="W30" s="44">
        <f>O30*'Riester Rechner - Variablen'!$I$3</f>
        <v>900</v>
      </c>
      <c r="X30" s="44">
        <f>SUM(Q30:S30)</f>
        <v>19242.7097</v>
      </c>
      <c r="Y30" s="45">
        <f>X30/O30</f>
        <v>0.3207118283333333</v>
      </c>
      <c r="Z30" s="46">
        <f>IF((J30*Y30-H30)&gt;0,J30*Y30-H30,0)</f>
        <v>568.8844610633333</v>
      </c>
      <c r="AA30" s="47">
        <f>AA29+D30</f>
        <v>1185000</v>
      </c>
      <c r="AB30" s="44">
        <f>AB29+F30</f>
        <v>47100</v>
      </c>
      <c r="AC30" s="44">
        <f>AC29+H30</f>
        <v>4312</v>
      </c>
      <c r="AD30" s="44">
        <f>AD29*(1+'Riester Rechner - Variablen'!$B$3)+J30</f>
        <v>66536.651794420628</v>
      </c>
      <c r="AE30" s="44">
        <f>AE29+L30</f>
        <v>0</v>
      </c>
      <c r="AF30" s="44">
        <f>AE30-AB30+Z30</f>
        <v>-46531.115538936669</v>
      </c>
      <c r="AG30" s="44">
        <f>(AF30/((1+'Riester Rechner - Variablen'!$C$3)^B30))</f>
        <v>-30668.623323150547</v>
      </c>
    </row>
    <row r="31" ht="20.35" customHeight="1">
      <c r="A31" s="27">
        <v>52</v>
      </c>
      <c r="B31" s="28">
        <v>29</v>
      </c>
      <c r="C31" s="29">
        <v>5000</v>
      </c>
      <c r="D31" s="30">
        <f>C31*12</f>
        <v>60000</v>
      </c>
      <c r="E31" s="30">
        <f>IF((C31*0.04*12)&lt;2100,(C31*0.04),(2100/12))</f>
        <v>175</v>
      </c>
      <c r="F31" s="30">
        <f>E31*12</f>
        <v>2100</v>
      </c>
      <c r="G31" s="30">
        <f t="shared" si="3"/>
        <v>12.83333333333333</v>
      </c>
      <c r="H31" s="30">
        <f>G31*12</f>
        <v>154</v>
      </c>
      <c r="I31" s="30">
        <f>E31+G31</f>
        <v>187.8333333333333</v>
      </c>
      <c r="J31" s="30">
        <f>I31*12</f>
        <v>2254</v>
      </c>
      <c r="K31" s="30">
        <v>0</v>
      </c>
      <c r="L31" s="30">
        <f>K31*12</f>
        <v>0</v>
      </c>
      <c r="M31" s="30">
        <f>C31+K31</f>
        <v>5000</v>
      </c>
      <c r="N31" s="30">
        <f>M31/((1+'Riester Rechner - Variablen'!$C$3)^B31)</f>
        <v>3246.794331775439</v>
      </c>
      <c r="O31" s="30">
        <f>M31*12</f>
        <v>60000</v>
      </c>
      <c r="P31" s="30">
        <f>O31/((1+'Riester Rechner - Variablen'!$C$3)^B31)</f>
        <v>38961.531981305263</v>
      </c>
      <c r="Q31" s="30">
        <f>IF(O31&lt;'Riester Rechner - Lohnsteuertab'!$A$3,0,IF(O31&lt;'Riester Rechner - Lohnsteuertab'!$A$4,(993.62*(($O$3-'Riester Rechner - Lohnsteuertab'!$A$3)/10000)+1400)*($O$3-'Riester Rechner - Lohnsteuertab'!$A$3)/10000,IF(O31&lt;'Riester Rechner - Lohnsteuertab'!$A$5,((225.4*((O31-'Riester Rechner - Lohnsteuertab'!$A$4)/10000)+2397)*((O31-'Riester Rechner - Lohnsteuertab'!$A$4)/10000)+952.48),IF(O31&lt;'Riester Rechner - Lohnsteuertab'!$A$6,0.42*O31-8394.14,"hallo"))))</f>
        <v>16805.86</v>
      </c>
      <c r="R31" s="30">
        <f>Q31*'Riester Rechner - Variablen'!$D$3</f>
        <v>1512.5274</v>
      </c>
      <c r="S31" s="30">
        <f>Q31*'Riester Rechner - Variablen'!$E$3</f>
        <v>924.3223</v>
      </c>
      <c r="T31" s="30">
        <f>O31*'Riester Rechner - Variablen'!$G$3</f>
        <v>5610</v>
      </c>
      <c r="U31" s="30">
        <f>O31*'Riester Rechner - Variablen'!$F$3</f>
        <v>4800</v>
      </c>
      <c r="V31" s="30">
        <f>O31*'Riester Rechner - Variablen'!$H$3</f>
        <v>705</v>
      </c>
      <c r="W31" s="30">
        <f>O31*'Riester Rechner - Variablen'!$I$3</f>
        <v>900</v>
      </c>
      <c r="X31" s="30">
        <f>SUM(Q31:S31)</f>
        <v>19242.7097</v>
      </c>
      <c r="Y31" s="31">
        <f>X31/O31</f>
        <v>0.3207118283333333</v>
      </c>
      <c r="Z31" s="32">
        <f>IF((J31*Y31-H31)&gt;0,J31*Y31-H31,0)</f>
        <v>568.8844610633333</v>
      </c>
      <c r="AA31" s="33">
        <f>AA30+D31</f>
        <v>1245000</v>
      </c>
      <c r="AB31" s="30">
        <f>AB30+F31</f>
        <v>49200</v>
      </c>
      <c r="AC31" s="30">
        <f>AC30+H31</f>
        <v>4466</v>
      </c>
      <c r="AD31" s="30">
        <f>AD30*(1+'Riester Rechner - Variablen'!$B$3)+J31</f>
        <v>70121.384830309049</v>
      </c>
      <c r="AE31" s="30">
        <f>AE30+L31</f>
        <v>0</v>
      </c>
      <c r="AF31" s="30">
        <f>AE31-AB31+Z31</f>
        <v>-48631.115538936669</v>
      </c>
      <c r="AG31" s="30">
        <f>(AF31/((1+'Riester Rechner - Variablen'!$C$3)^B31))</f>
        <v>-31579.046055947209</v>
      </c>
    </row>
    <row r="32" ht="20.35" customHeight="1">
      <c r="A32" s="27">
        <v>53</v>
      </c>
      <c r="B32" s="28">
        <v>30</v>
      </c>
      <c r="C32" s="29">
        <v>5000</v>
      </c>
      <c r="D32" s="30">
        <f>C32*12</f>
        <v>60000</v>
      </c>
      <c r="E32" s="30">
        <f>IF((C32*0.04*12)&lt;2100,(C32*0.04),(2100/12))</f>
        <v>175</v>
      </c>
      <c r="F32" s="30">
        <f>E32*12</f>
        <v>2100</v>
      </c>
      <c r="G32" s="30">
        <f t="shared" si="3"/>
        <v>12.83333333333333</v>
      </c>
      <c r="H32" s="30">
        <f>G32*12</f>
        <v>154</v>
      </c>
      <c r="I32" s="30">
        <f>E32+G32</f>
        <v>187.8333333333333</v>
      </c>
      <c r="J32" s="30">
        <f>I32*12</f>
        <v>2254</v>
      </c>
      <c r="K32" s="30">
        <v>0</v>
      </c>
      <c r="L32" s="30">
        <f>K32*12</f>
        <v>0</v>
      </c>
      <c r="M32" s="30">
        <f>C32+K32</f>
        <v>5000</v>
      </c>
      <c r="N32" s="30">
        <f>M32/((1+'Riester Rechner - Variablen'!$C$3)^B32)</f>
        <v>3198.812149532453</v>
      </c>
      <c r="O32" s="30">
        <f>M32*12</f>
        <v>60000</v>
      </c>
      <c r="P32" s="30">
        <f>O32/((1+'Riester Rechner - Variablen'!$C$3)^B32)</f>
        <v>38385.745794389426</v>
      </c>
      <c r="Q32" s="30">
        <f>IF(O32&lt;'Riester Rechner - Lohnsteuertab'!$A$3,0,IF(O32&lt;'Riester Rechner - Lohnsteuertab'!$A$4,(993.62*(($O$3-'Riester Rechner - Lohnsteuertab'!$A$3)/10000)+1400)*($O$3-'Riester Rechner - Lohnsteuertab'!$A$3)/10000,IF(O32&lt;'Riester Rechner - Lohnsteuertab'!$A$5,((225.4*((O32-'Riester Rechner - Lohnsteuertab'!$A$4)/10000)+2397)*((O32-'Riester Rechner - Lohnsteuertab'!$A$4)/10000)+952.48),IF(O32&lt;'Riester Rechner - Lohnsteuertab'!$A$6,0.42*O32-8394.14,"hallo"))))</f>
        <v>16805.86</v>
      </c>
      <c r="R32" s="30">
        <f>Q32*'Riester Rechner - Variablen'!$D$3</f>
        <v>1512.5274</v>
      </c>
      <c r="S32" s="30">
        <f>Q32*'Riester Rechner - Variablen'!$E$3</f>
        <v>924.3223</v>
      </c>
      <c r="T32" s="30">
        <f>O32*'Riester Rechner - Variablen'!$G$3</f>
        <v>5610</v>
      </c>
      <c r="U32" s="30">
        <f>O32*'Riester Rechner - Variablen'!$F$3</f>
        <v>4800</v>
      </c>
      <c r="V32" s="30">
        <f>O32*'Riester Rechner - Variablen'!$H$3</f>
        <v>705</v>
      </c>
      <c r="W32" s="30">
        <f>O32*'Riester Rechner - Variablen'!$I$3</f>
        <v>900</v>
      </c>
      <c r="X32" s="30">
        <f>SUM(Q32:S32)</f>
        <v>19242.7097</v>
      </c>
      <c r="Y32" s="31">
        <f>X32/O32</f>
        <v>0.3207118283333333</v>
      </c>
      <c r="Z32" s="32">
        <f>IF((J32*Y32-H32)&gt;0,J32*Y32-H32,0)</f>
        <v>568.8844610633333</v>
      </c>
      <c r="AA32" s="33">
        <f>AA31+D32</f>
        <v>1305000</v>
      </c>
      <c r="AB32" s="30">
        <f>AB31+F32</f>
        <v>51300</v>
      </c>
      <c r="AC32" s="30">
        <f>AC31+H32</f>
        <v>4620</v>
      </c>
      <c r="AD32" s="30">
        <f>AD31*(1+'Riester Rechner - Variablen'!$B$3)+J32</f>
        <v>73777.812526915237</v>
      </c>
      <c r="AE32" s="30">
        <f>AE31+L32</f>
        <v>0</v>
      </c>
      <c r="AF32" s="30">
        <f>AE32-AB32+Z32</f>
        <v>-50731.115538936669</v>
      </c>
      <c r="AG32" s="30">
        <f>(AF32/((1+'Riester Rechner - Variablen'!$C$3)^B32))</f>
        <v>-32455.861749057040</v>
      </c>
    </row>
    <row r="33" ht="20.35" customHeight="1">
      <c r="A33" s="27">
        <v>54</v>
      </c>
      <c r="B33" s="28">
        <v>31</v>
      </c>
      <c r="C33" s="29">
        <v>5000</v>
      </c>
      <c r="D33" s="30">
        <f>C33*12</f>
        <v>60000</v>
      </c>
      <c r="E33" s="30">
        <f>IF((C33*0.04*12)&lt;2100,(C33*0.04),(2100/12))</f>
        <v>175</v>
      </c>
      <c r="F33" s="30">
        <f>E33*12</f>
        <v>2100</v>
      </c>
      <c r="G33" s="30">
        <f t="shared" si="3"/>
        <v>12.83333333333333</v>
      </c>
      <c r="H33" s="30">
        <f>G33*12</f>
        <v>154</v>
      </c>
      <c r="I33" s="30">
        <f>E33+G33</f>
        <v>187.8333333333333</v>
      </c>
      <c r="J33" s="30">
        <f>I33*12</f>
        <v>2254</v>
      </c>
      <c r="K33" s="30">
        <v>0</v>
      </c>
      <c r="L33" s="30">
        <f>K33*12</f>
        <v>0</v>
      </c>
      <c r="M33" s="30">
        <f>C33+K33</f>
        <v>5000</v>
      </c>
      <c r="N33" s="30">
        <f>M33/((1+'Riester Rechner - Variablen'!$C$3)^B33)</f>
        <v>3151.539063578771</v>
      </c>
      <c r="O33" s="30">
        <f>M33*12</f>
        <v>60000</v>
      </c>
      <c r="P33" s="30">
        <f>O33/((1+'Riester Rechner - Variablen'!$C$3)^B33)</f>
        <v>37818.468762945253</v>
      </c>
      <c r="Q33" s="30">
        <f>IF(O33&lt;'Riester Rechner - Lohnsteuertab'!$A$3,0,IF(O33&lt;'Riester Rechner - Lohnsteuertab'!$A$4,(993.62*(($O$3-'Riester Rechner - Lohnsteuertab'!$A$3)/10000)+1400)*($O$3-'Riester Rechner - Lohnsteuertab'!$A$3)/10000,IF(O33&lt;'Riester Rechner - Lohnsteuertab'!$A$5,((225.4*((O33-'Riester Rechner - Lohnsteuertab'!$A$4)/10000)+2397)*((O33-'Riester Rechner - Lohnsteuertab'!$A$4)/10000)+952.48),IF(O33&lt;'Riester Rechner - Lohnsteuertab'!$A$6,0.42*O33-8394.14,"hallo"))))</f>
        <v>16805.86</v>
      </c>
      <c r="R33" s="30">
        <f>Q33*'Riester Rechner - Variablen'!$D$3</f>
        <v>1512.5274</v>
      </c>
      <c r="S33" s="30">
        <f>Q33*'Riester Rechner - Variablen'!$E$3</f>
        <v>924.3223</v>
      </c>
      <c r="T33" s="30">
        <f>O33*'Riester Rechner - Variablen'!$G$3</f>
        <v>5610</v>
      </c>
      <c r="U33" s="30">
        <f>O33*'Riester Rechner - Variablen'!$F$3</f>
        <v>4800</v>
      </c>
      <c r="V33" s="30">
        <f>O33*'Riester Rechner - Variablen'!$H$3</f>
        <v>705</v>
      </c>
      <c r="W33" s="30">
        <f>O33*'Riester Rechner - Variablen'!$I$3</f>
        <v>900</v>
      </c>
      <c r="X33" s="30">
        <f>SUM(Q33:S33)</f>
        <v>19242.7097</v>
      </c>
      <c r="Y33" s="31">
        <f>X33/O33</f>
        <v>0.3207118283333333</v>
      </c>
      <c r="Z33" s="32">
        <f>IF((J33*Y33-H33)&gt;0,J33*Y33-H33,0)</f>
        <v>568.8844610633333</v>
      </c>
      <c r="AA33" s="33">
        <f>AA32+D33</f>
        <v>1365000</v>
      </c>
      <c r="AB33" s="30">
        <f>AB32+F33</f>
        <v>53400</v>
      </c>
      <c r="AC33" s="30">
        <f>AC32+H33</f>
        <v>4774</v>
      </c>
      <c r="AD33" s="30">
        <f>AD32*(1+'Riester Rechner - Variablen'!$B$3)+J33</f>
        <v>77507.368777453550</v>
      </c>
      <c r="AE33" s="30">
        <f>AE32+L33</f>
        <v>0</v>
      </c>
      <c r="AF33" s="30">
        <f>AE33-AB33+Z33</f>
        <v>-52831.115538936669</v>
      </c>
      <c r="AG33" s="30">
        <f>(AF33/((1+'Riester Rechner - Variablen'!$C$3)^B33))</f>
        <v>-33299.864878680470</v>
      </c>
    </row>
    <row r="34" ht="20.35" customHeight="1">
      <c r="A34" s="27">
        <v>55</v>
      </c>
      <c r="B34" s="28">
        <v>32</v>
      </c>
      <c r="C34" s="29">
        <v>5000</v>
      </c>
      <c r="D34" s="30">
        <f>C34*12</f>
        <v>60000</v>
      </c>
      <c r="E34" s="30">
        <f>IF((C34*0.04*12)&lt;2100,(C34*0.04),(2100/12))</f>
        <v>175</v>
      </c>
      <c r="F34" s="30">
        <f>E34*12</f>
        <v>2100</v>
      </c>
      <c r="G34" s="30">
        <f t="shared" si="3"/>
        <v>12.83333333333333</v>
      </c>
      <c r="H34" s="30">
        <f>G34*12</f>
        <v>154</v>
      </c>
      <c r="I34" s="30">
        <f>E34+G34</f>
        <v>187.8333333333333</v>
      </c>
      <c r="J34" s="30">
        <f>I34*12</f>
        <v>2254</v>
      </c>
      <c r="K34" s="30">
        <v>0</v>
      </c>
      <c r="L34" s="30">
        <f>K34*12</f>
        <v>0</v>
      </c>
      <c r="M34" s="30">
        <f>C34+K34</f>
        <v>5000</v>
      </c>
      <c r="N34" s="30">
        <f>M34/((1+'Riester Rechner - Variablen'!$C$3)^B34)</f>
        <v>3104.964594658888</v>
      </c>
      <c r="O34" s="30">
        <f>M34*12</f>
        <v>60000</v>
      </c>
      <c r="P34" s="30">
        <f>O34/((1+'Riester Rechner - Variablen'!$C$3)^B34)</f>
        <v>37259.575135906656</v>
      </c>
      <c r="Q34" s="30">
        <f>IF(O34&lt;'Riester Rechner - Lohnsteuertab'!$A$3,0,IF(O34&lt;'Riester Rechner - Lohnsteuertab'!$A$4,(993.62*(($O$3-'Riester Rechner - Lohnsteuertab'!$A$3)/10000)+1400)*($O$3-'Riester Rechner - Lohnsteuertab'!$A$3)/10000,IF(O34&lt;'Riester Rechner - Lohnsteuertab'!$A$5,((225.4*((O34-'Riester Rechner - Lohnsteuertab'!$A$4)/10000)+2397)*((O34-'Riester Rechner - Lohnsteuertab'!$A$4)/10000)+952.48),IF(O34&lt;'Riester Rechner - Lohnsteuertab'!$A$6,0.42*O34-8394.14,"hallo"))))</f>
        <v>16805.86</v>
      </c>
      <c r="R34" s="30">
        <f>Q34*'Riester Rechner - Variablen'!$D$3</f>
        <v>1512.5274</v>
      </c>
      <c r="S34" s="30">
        <f>Q34*'Riester Rechner - Variablen'!$E$3</f>
        <v>924.3223</v>
      </c>
      <c r="T34" s="30">
        <f>O34*'Riester Rechner - Variablen'!$G$3</f>
        <v>5610</v>
      </c>
      <c r="U34" s="30">
        <f>O34*'Riester Rechner - Variablen'!$F$3</f>
        <v>4800</v>
      </c>
      <c r="V34" s="30">
        <f>O34*'Riester Rechner - Variablen'!$H$3</f>
        <v>705</v>
      </c>
      <c r="W34" s="30">
        <f>O34*'Riester Rechner - Variablen'!$I$3</f>
        <v>900</v>
      </c>
      <c r="X34" s="30">
        <f>SUM(Q34:S34)</f>
        <v>19242.7097</v>
      </c>
      <c r="Y34" s="31">
        <f>X34/O34</f>
        <v>0.3207118283333333</v>
      </c>
      <c r="Z34" s="32">
        <f>IF((J34*Y34-H34)&gt;0,J34*Y34-H34,0)</f>
        <v>568.8844610633333</v>
      </c>
      <c r="AA34" s="33">
        <f>AA33+D34</f>
        <v>1425000</v>
      </c>
      <c r="AB34" s="30">
        <f>AB33+F34</f>
        <v>55500</v>
      </c>
      <c r="AC34" s="30">
        <f>AC33+H34</f>
        <v>4928</v>
      </c>
      <c r="AD34" s="30">
        <f>AD33*(1+'Riester Rechner - Variablen'!$B$3)+J34</f>
        <v>81311.516153002623</v>
      </c>
      <c r="AE34" s="30">
        <f>AE33+L34</f>
        <v>0</v>
      </c>
      <c r="AF34" s="30">
        <f>AE34-AB34+Z34</f>
        <v>-54931.115538936669</v>
      </c>
      <c r="AG34" s="30">
        <f>(AF34/((1+'Riester Rechner - Variablen'!$C$3)^B34))</f>
        <v>-34111.833778703010</v>
      </c>
    </row>
    <row r="35" ht="20.35" customHeight="1">
      <c r="A35" s="27">
        <v>56</v>
      </c>
      <c r="B35" s="28">
        <v>33</v>
      </c>
      <c r="C35" s="29">
        <v>5000</v>
      </c>
      <c r="D35" s="30">
        <f>C35*12</f>
        <v>60000</v>
      </c>
      <c r="E35" s="30">
        <f>IF((C35*0.04*12)&lt;2100,(C35*0.04),(2100/12))</f>
        <v>175</v>
      </c>
      <c r="F35" s="30">
        <f>E35*12</f>
        <v>2100</v>
      </c>
      <c r="G35" s="30">
        <f t="shared" si="3"/>
        <v>12.83333333333333</v>
      </c>
      <c r="H35" s="30">
        <f>G35*12</f>
        <v>154</v>
      </c>
      <c r="I35" s="30">
        <f>E35+G35</f>
        <v>187.8333333333333</v>
      </c>
      <c r="J35" s="30">
        <f>I35*12</f>
        <v>2254</v>
      </c>
      <c r="K35" s="30">
        <v>0</v>
      </c>
      <c r="L35" s="30">
        <f>K35*12</f>
        <v>0</v>
      </c>
      <c r="M35" s="30">
        <f>C35+K35</f>
        <v>5000</v>
      </c>
      <c r="N35" s="30">
        <f>M35/((1+'Riester Rechner - Variablen'!$C$3)^B35)</f>
        <v>3059.078418383141</v>
      </c>
      <c r="O35" s="30">
        <f>M35*12</f>
        <v>60000</v>
      </c>
      <c r="P35" s="30">
        <f>O35/((1+'Riester Rechner - Variablen'!$C$3)^B35)</f>
        <v>36708.941020597689</v>
      </c>
      <c r="Q35" s="30">
        <f>IF(O35&lt;'Riester Rechner - Lohnsteuertab'!$A$3,0,IF(O35&lt;'Riester Rechner - Lohnsteuertab'!$A$4,(993.62*(($O$3-'Riester Rechner - Lohnsteuertab'!$A$3)/10000)+1400)*($O$3-'Riester Rechner - Lohnsteuertab'!$A$3)/10000,IF(O35&lt;'Riester Rechner - Lohnsteuertab'!$A$5,((225.4*((O35-'Riester Rechner - Lohnsteuertab'!$A$4)/10000)+2397)*((O35-'Riester Rechner - Lohnsteuertab'!$A$4)/10000)+952.48),IF(O35&lt;'Riester Rechner - Lohnsteuertab'!$A$6,0.42*O35-8394.14,"hallo"))))</f>
        <v>16805.86</v>
      </c>
      <c r="R35" s="30">
        <f>Q35*'Riester Rechner - Variablen'!$D$3</f>
        <v>1512.5274</v>
      </c>
      <c r="S35" s="30">
        <f>Q35*'Riester Rechner - Variablen'!$E$3</f>
        <v>924.3223</v>
      </c>
      <c r="T35" s="30">
        <f>O35*'Riester Rechner - Variablen'!$G$3</f>
        <v>5610</v>
      </c>
      <c r="U35" s="30">
        <f>O35*'Riester Rechner - Variablen'!$F$3</f>
        <v>4800</v>
      </c>
      <c r="V35" s="30">
        <f>O35*'Riester Rechner - Variablen'!$H$3</f>
        <v>705</v>
      </c>
      <c r="W35" s="30">
        <f>O35*'Riester Rechner - Variablen'!$I$3</f>
        <v>900</v>
      </c>
      <c r="X35" s="30">
        <f>SUM(Q35:S35)</f>
        <v>19242.7097</v>
      </c>
      <c r="Y35" s="31">
        <f>X35/O35</f>
        <v>0.3207118283333333</v>
      </c>
      <c r="Z35" s="32">
        <f>IF((J35*Y35-H35)&gt;0,J35*Y35-H35,0)</f>
        <v>568.8844610633333</v>
      </c>
      <c r="AA35" s="33">
        <f>AA34+D35</f>
        <v>1485000</v>
      </c>
      <c r="AB35" s="30">
        <f>AB34+F35</f>
        <v>57600</v>
      </c>
      <c r="AC35" s="30">
        <f>AC34+H35</f>
        <v>5082</v>
      </c>
      <c r="AD35" s="30">
        <f>AD34*(1+'Riester Rechner - Variablen'!$B$3)+J35</f>
        <v>85191.746476062675</v>
      </c>
      <c r="AE35" s="30">
        <f>AE34+L35</f>
        <v>0</v>
      </c>
      <c r="AF35" s="30">
        <f>AE35-AB35+Z35</f>
        <v>-57031.115538936669</v>
      </c>
      <c r="AG35" s="30">
        <f>(AF35/((1+'Riester Rechner - Variablen'!$C$3)^B35))</f>
        <v>-34892.530944295315</v>
      </c>
    </row>
    <row r="36" ht="20.35" customHeight="1">
      <c r="A36" s="27">
        <v>57</v>
      </c>
      <c r="B36" s="28">
        <v>34</v>
      </c>
      <c r="C36" s="29">
        <v>5000</v>
      </c>
      <c r="D36" s="30">
        <f>C36*12</f>
        <v>60000</v>
      </c>
      <c r="E36" s="30">
        <f>IF((C36*0.04*12)&lt;2100,(C36*0.04),(2100/12))</f>
        <v>175</v>
      </c>
      <c r="F36" s="30">
        <f>E36*12</f>
        <v>2100</v>
      </c>
      <c r="G36" s="30">
        <f t="shared" si="3"/>
        <v>12.83333333333333</v>
      </c>
      <c r="H36" s="30">
        <f>G36*12</f>
        <v>154</v>
      </c>
      <c r="I36" s="30">
        <f>E36+G36</f>
        <v>187.8333333333333</v>
      </c>
      <c r="J36" s="30">
        <f>I36*12</f>
        <v>2254</v>
      </c>
      <c r="K36" s="30">
        <v>0</v>
      </c>
      <c r="L36" s="30">
        <f>K36*12</f>
        <v>0</v>
      </c>
      <c r="M36" s="30">
        <f>C36+K36</f>
        <v>5000</v>
      </c>
      <c r="N36" s="30">
        <f>M36/((1+'Riester Rechner - Variablen'!$C$3)^B36)</f>
        <v>3013.870362939056</v>
      </c>
      <c r="O36" s="30">
        <f>M36*12</f>
        <v>60000</v>
      </c>
      <c r="P36" s="30">
        <f>O36/((1+'Riester Rechner - Variablen'!$C$3)^B36)</f>
        <v>36166.444355268672</v>
      </c>
      <c r="Q36" s="30">
        <f>IF(O36&lt;'Riester Rechner - Lohnsteuertab'!$A$3,0,IF(O36&lt;'Riester Rechner - Lohnsteuertab'!$A$4,(993.62*(($O$3-'Riester Rechner - Lohnsteuertab'!$A$3)/10000)+1400)*($O$3-'Riester Rechner - Lohnsteuertab'!$A$3)/10000,IF(O36&lt;'Riester Rechner - Lohnsteuertab'!$A$5,((225.4*((O36-'Riester Rechner - Lohnsteuertab'!$A$4)/10000)+2397)*((O36-'Riester Rechner - Lohnsteuertab'!$A$4)/10000)+952.48),IF(O36&lt;'Riester Rechner - Lohnsteuertab'!$A$6,0.42*O36-8394.14,"hallo"))))</f>
        <v>16805.86</v>
      </c>
      <c r="R36" s="30">
        <f>Q36*'Riester Rechner - Variablen'!$D$3</f>
        <v>1512.5274</v>
      </c>
      <c r="S36" s="30">
        <f>Q36*'Riester Rechner - Variablen'!$E$3</f>
        <v>924.3223</v>
      </c>
      <c r="T36" s="30">
        <f>O36*'Riester Rechner - Variablen'!$G$3</f>
        <v>5610</v>
      </c>
      <c r="U36" s="30">
        <f>O36*'Riester Rechner - Variablen'!$F$3</f>
        <v>4800</v>
      </c>
      <c r="V36" s="30">
        <f>O36*'Riester Rechner - Variablen'!$H$3</f>
        <v>705</v>
      </c>
      <c r="W36" s="30">
        <f>O36*'Riester Rechner - Variablen'!$I$3</f>
        <v>900</v>
      </c>
      <c r="X36" s="30">
        <f>SUM(Q36:S36)</f>
        <v>19242.7097</v>
      </c>
      <c r="Y36" s="31">
        <f>X36/O36</f>
        <v>0.3207118283333333</v>
      </c>
      <c r="Z36" s="32">
        <f>IF((J36*Y36-H36)&gt;0,J36*Y36-H36,0)</f>
        <v>568.8844610633333</v>
      </c>
      <c r="AA36" s="33">
        <f>AA35+D36</f>
        <v>1545000</v>
      </c>
      <c r="AB36" s="30">
        <f>AB35+F36</f>
        <v>59700</v>
      </c>
      <c r="AC36" s="30">
        <f>AC35+H36</f>
        <v>5236</v>
      </c>
      <c r="AD36" s="30">
        <f>AD35*(1+'Riester Rechner - Variablen'!$B$3)+J36</f>
        <v>89149.581405583929</v>
      </c>
      <c r="AE36" s="30">
        <f>AE35+L36</f>
        <v>0</v>
      </c>
      <c r="AF36" s="30">
        <f>AE36-AB36+Z36</f>
        <v>-59131.115538936669</v>
      </c>
      <c r="AG36" s="30">
        <f>(AF36/((1+'Riester Rechner - Variablen'!$C$3)^B36))</f>
        <v>-35642.703330065262</v>
      </c>
    </row>
    <row r="37" ht="20.35" customHeight="1">
      <c r="A37" s="27">
        <v>58</v>
      </c>
      <c r="B37" s="28">
        <v>35</v>
      </c>
      <c r="C37" s="29">
        <v>5000</v>
      </c>
      <c r="D37" s="30">
        <f>C37*12</f>
        <v>60000</v>
      </c>
      <c r="E37" s="30">
        <f>IF((C37*0.04*12)&lt;2100,(C37*0.04),(2100/12))</f>
        <v>175</v>
      </c>
      <c r="F37" s="30">
        <f>E37*12</f>
        <v>2100</v>
      </c>
      <c r="G37" s="30">
        <f t="shared" si="3"/>
        <v>12.83333333333333</v>
      </c>
      <c r="H37" s="30">
        <f>G37*12</f>
        <v>154</v>
      </c>
      <c r="I37" s="30">
        <f>E37+G37</f>
        <v>187.8333333333333</v>
      </c>
      <c r="J37" s="30">
        <f>I37*12</f>
        <v>2254</v>
      </c>
      <c r="K37" s="30">
        <v>0</v>
      </c>
      <c r="L37" s="30">
        <f>K37*12</f>
        <v>0</v>
      </c>
      <c r="M37" s="30">
        <f>C37+K37</f>
        <v>5000</v>
      </c>
      <c r="N37" s="30">
        <f>M37/((1+'Riester Rechner - Variablen'!$C$3)^B37)</f>
        <v>2969.330406836508</v>
      </c>
      <c r="O37" s="30">
        <f>M37*12</f>
        <v>60000</v>
      </c>
      <c r="P37" s="30">
        <f>O37/((1+'Riester Rechner - Variablen'!$C$3)^B37)</f>
        <v>35631.9648820381</v>
      </c>
      <c r="Q37" s="30">
        <f>IF(O37&lt;'Riester Rechner - Lohnsteuertab'!$A$3,0,IF(O37&lt;'Riester Rechner - Lohnsteuertab'!$A$4,(993.62*(($O$3-'Riester Rechner - Lohnsteuertab'!$A$3)/10000)+1400)*($O$3-'Riester Rechner - Lohnsteuertab'!$A$3)/10000,IF(O37&lt;'Riester Rechner - Lohnsteuertab'!$A$5,((225.4*((O37-'Riester Rechner - Lohnsteuertab'!$A$4)/10000)+2397)*((O37-'Riester Rechner - Lohnsteuertab'!$A$4)/10000)+952.48),IF(O37&lt;'Riester Rechner - Lohnsteuertab'!$A$6,0.42*O37-8394.14,"hallo"))))</f>
        <v>16805.86</v>
      </c>
      <c r="R37" s="30">
        <f>Q37*'Riester Rechner - Variablen'!$D$3</f>
        <v>1512.5274</v>
      </c>
      <c r="S37" s="30">
        <f>Q37*'Riester Rechner - Variablen'!$E$3</f>
        <v>924.3223</v>
      </c>
      <c r="T37" s="30">
        <f>O37*'Riester Rechner - Variablen'!$G$3</f>
        <v>5610</v>
      </c>
      <c r="U37" s="30">
        <f>O37*'Riester Rechner - Variablen'!$F$3</f>
        <v>4800</v>
      </c>
      <c r="V37" s="30">
        <f>O37*'Riester Rechner - Variablen'!$H$3</f>
        <v>705</v>
      </c>
      <c r="W37" s="30">
        <f>O37*'Riester Rechner - Variablen'!$I$3</f>
        <v>900</v>
      </c>
      <c r="X37" s="30">
        <f>SUM(Q37:S37)</f>
        <v>19242.7097</v>
      </c>
      <c r="Y37" s="31">
        <f>X37/O37</f>
        <v>0.3207118283333333</v>
      </c>
      <c r="Z37" s="32">
        <f>IF((J37*Y37-H37)&gt;0,J37*Y37-H37,0)</f>
        <v>568.8844610633333</v>
      </c>
      <c r="AA37" s="33">
        <f>AA36+D37</f>
        <v>1605000</v>
      </c>
      <c r="AB37" s="30">
        <f>AB36+F37</f>
        <v>61800</v>
      </c>
      <c r="AC37" s="30">
        <f>AC36+H37</f>
        <v>5390</v>
      </c>
      <c r="AD37" s="30">
        <f>AD36*(1+'Riester Rechner - Variablen'!$B$3)+J37</f>
        <v>93186.5730336956</v>
      </c>
      <c r="AE37" s="30">
        <f>AE36+L37</f>
        <v>0</v>
      </c>
      <c r="AF37" s="30">
        <f>AE37-AB37+Z37</f>
        <v>-61231.115538936669</v>
      </c>
      <c r="AG37" s="30">
        <f>(AF37/((1+'Riester Rechner - Variablen'!$C$3)^B37))</f>
        <v>-36363.082642856811</v>
      </c>
    </row>
    <row r="38" ht="20.35" customHeight="1">
      <c r="A38" s="27">
        <v>59</v>
      </c>
      <c r="B38" s="28">
        <v>36</v>
      </c>
      <c r="C38" s="29">
        <v>5000</v>
      </c>
      <c r="D38" s="30">
        <f>C38*12</f>
        <v>60000</v>
      </c>
      <c r="E38" s="30">
        <f>IF((C38*0.04*12)&lt;2100,(C38*0.04),(2100/12))</f>
        <v>175</v>
      </c>
      <c r="F38" s="30">
        <f>E38*12</f>
        <v>2100</v>
      </c>
      <c r="G38" s="30">
        <f t="shared" si="3"/>
        <v>12.83333333333333</v>
      </c>
      <c r="H38" s="30">
        <f>G38*12</f>
        <v>154</v>
      </c>
      <c r="I38" s="30">
        <f>E38+G38</f>
        <v>187.8333333333333</v>
      </c>
      <c r="J38" s="30">
        <f>I38*12</f>
        <v>2254</v>
      </c>
      <c r="K38" s="30">
        <v>0</v>
      </c>
      <c r="L38" s="30">
        <f>K38*12</f>
        <v>0</v>
      </c>
      <c r="M38" s="30">
        <f>C38+K38</f>
        <v>5000</v>
      </c>
      <c r="N38" s="30">
        <f>M38/((1+'Riester Rechner - Variablen'!$C$3)^B38)</f>
        <v>2925.448676686216</v>
      </c>
      <c r="O38" s="30">
        <f>M38*12</f>
        <v>60000</v>
      </c>
      <c r="P38" s="30">
        <f>O38/((1+'Riester Rechner - Variablen'!$C$3)^B38)</f>
        <v>35105.384120234587</v>
      </c>
      <c r="Q38" s="30">
        <f>IF(O38&lt;'Riester Rechner - Lohnsteuertab'!$A$3,0,IF(O38&lt;'Riester Rechner - Lohnsteuertab'!$A$4,(993.62*(($O$3-'Riester Rechner - Lohnsteuertab'!$A$3)/10000)+1400)*($O$3-'Riester Rechner - Lohnsteuertab'!$A$3)/10000,IF(O38&lt;'Riester Rechner - Lohnsteuertab'!$A$5,((225.4*((O38-'Riester Rechner - Lohnsteuertab'!$A$4)/10000)+2397)*((O38-'Riester Rechner - Lohnsteuertab'!$A$4)/10000)+952.48),IF(O38&lt;'Riester Rechner - Lohnsteuertab'!$A$6,0.42*O38-8394.14,"hallo"))))</f>
        <v>16805.86</v>
      </c>
      <c r="R38" s="30">
        <f>Q38*'Riester Rechner - Variablen'!$D$3</f>
        <v>1512.5274</v>
      </c>
      <c r="S38" s="30">
        <f>Q38*'Riester Rechner - Variablen'!$E$3</f>
        <v>924.3223</v>
      </c>
      <c r="T38" s="30">
        <f>O38*'Riester Rechner - Variablen'!$G$3</f>
        <v>5610</v>
      </c>
      <c r="U38" s="30">
        <f>O38*'Riester Rechner - Variablen'!$F$3</f>
        <v>4800</v>
      </c>
      <c r="V38" s="30">
        <f>O38*'Riester Rechner - Variablen'!$H$3</f>
        <v>705</v>
      </c>
      <c r="W38" s="30">
        <f>O38*'Riester Rechner - Variablen'!$I$3</f>
        <v>900</v>
      </c>
      <c r="X38" s="30">
        <f>SUM(Q38:S38)</f>
        <v>19242.7097</v>
      </c>
      <c r="Y38" s="31">
        <f>X38/O38</f>
        <v>0.3207118283333333</v>
      </c>
      <c r="Z38" s="32">
        <f>IF((J38*Y38-H38)&gt;0,J38*Y38-H38,0)</f>
        <v>568.8844610633333</v>
      </c>
      <c r="AA38" s="33">
        <f>AA37+D38</f>
        <v>1665000</v>
      </c>
      <c r="AB38" s="30">
        <f>AB37+F38</f>
        <v>63900</v>
      </c>
      <c r="AC38" s="30">
        <f>AC37+H38</f>
        <v>5544</v>
      </c>
      <c r="AD38" s="30">
        <f>AD37*(1+'Riester Rechner - Variablen'!$B$3)+J38</f>
        <v>97304.304494369513</v>
      </c>
      <c r="AE38" s="30">
        <f>AE37+L38</f>
        <v>0</v>
      </c>
      <c r="AF38" s="30">
        <f>AE38-AB38+Z38</f>
        <v>-63331.115538936669</v>
      </c>
      <c r="AG38" s="30">
        <f>(AF38/((1+'Riester Rechner - Variablen'!$C$3)^B38))</f>
        <v>-37054.385629288823</v>
      </c>
    </row>
    <row r="39" ht="20.35" customHeight="1">
      <c r="A39" s="27">
        <v>60</v>
      </c>
      <c r="B39" s="28">
        <v>37</v>
      </c>
      <c r="C39" s="29">
        <v>5000</v>
      </c>
      <c r="D39" s="30">
        <f>C39*12</f>
        <v>60000</v>
      </c>
      <c r="E39" s="30">
        <f>IF((C39*0.04*12)&lt;2100,(C39*0.04),(2100/12))</f>
        <v>175</v>
      </c>
      <c r="F39" s="30">
        <f>E39*12</f>
        <v>2100</v>
      </c>
      <c r="G39" s="30">
        <f t="shared" si="3"/>
        <v>12.83333333333333</v>
      </c>
      <c r="H39" s="30">
        <f>G39*12</f>
        <v>154</v>
      </c>
      <c r="I39" s="30">
        <f>E39+G39</f>
        <v>187.8333333333333</v>
      </c>
      <c r="J39" s="30">
        <f>I39*12</f>
        <v>2254</v>
      </c>
      <c r="K39" s="30">
        <v>0</v>
      </c>
      <c r="L39" s="30">
        <f>K39*12</f>
        <v>0</v>
      </c>
      <c r="M39" s="30">
        <f>C39+K39</f>
        <v>5000</v>
      </c>
      <c r="N39" s="30">
        <f>M39/((1+'Riester Rechner - Variablen'!$C$3)^B39)</f>
        <v>2882.215445011050</v>
      </c>
      <c r="O39" s="30">
        <f>M39*12</f>
        <v>60000</v>
      </c>
      <c r="P39" s="30">
        <f>O39/((1+'Riester Rechner - Variablen'!$C$3)^B39)</f>
        <v>34586.5853401326</v>
      </c>
      <c r="Q39" s="30">
        <f>IF(O39&lt;'Riester Rechner - Lohnsteuertab'!$A$3,0,IF(O39&lt;'Riester Rechner - Lohnsteuertab'!$A$4,(993.62*(($O$3-'Riester Rechner - Lohnsteuertab'!$A$3)/10000)+1400)*($O$3-'Riester Rechner - Lohnsteuertab'!$A$3)/10000,IF(O39&lt;'Riester Rechner - Lohnsteuertab'!$A$5,((225.4*((O39-'Riester Rechner - Lohnsteuertab'!$A$4)/10000)+2397)*((O39-'Riester Rechner - Lohnsteuertab'!$A$4)/10000)+952.48),IF(O39&lt;'Riester Rechner - Lohnsteuertab'!$A$6,0.42*O39-8394.14,"hallo"))))</f>
        <v>16805.86</v>
      </c>
      <c r="R39" s="30">
        <f>Q39*'Riester Rechner - Variablen'!$D$3</f>
        <v>1512.5274</v>
      </c>
      <c r="S39" s="30">
        <f>Q39*'Riester Rechner - Variablen'!$E$3</f>
        <v>924.3223</v>
      </c>
      <c r="T39" s="30">
        <f>O39*'Riester Rechner - Variablen'!$G$3</f>
        <v>5610</v>
      </c>
      <c r="U39" s="30">
        <f>O39*'Riester Rechner - Variablen'!$F$3</f>
        <v>4800</v>
      </c>
      <c r="V39" s="30">
        <f>O39*'Riester Rechner - Variablen'!$H$3</f>
        <v>705</v>
      </c>
      <c r="W39" s="30">
        <f>O39*'Riester Rechner - Variablen'!$I$3</f>
        <v>900</v>
      </c>
      <c r="X39" s="30">
        <f>SUM(Q39:S39)</f>
        <v>19242.7097</v>
      </c>
      <c r="Y39" s="31">
        <f>X39/O39</f>
        <v>0.3207118283333333</v>
      </c>
      <c r="Z39" s="32">
        <f>IF((J39*Y39-H39)&gt;0,J39*Y39-H39,0)</f>
        <v>568.8844610633333</v>
      </c>
      <c r="AA39" s="33">
        <f>AA38+D39</f>
        <v>1725000</v>
      </c>
      <c r="AB39" s="30">
        <f>AB38+F39</f>
        <v>66000</v>
      </c>
      <c r="AC39" s="30">
        <f>AC38+H39</f>
        <v>5698</v>
      </c>
      <c r="AD39" s="30">
        <f>AD38*(1+'Riester Rechner - Variablen'!$B$3)+J39</f>
        <v>101504.3905842569</v>
      </c>
      <c r="AE39" s="30">
        <f>AE38+L39</f>
        <v>0</v>
      </c>
      <c r="AF39" s="30">
        <f>AE39-AB39+Z39</f>
        <v>-65431.115538936669</v>
      </c>
      <c r="AG39" s="30">
        <f>(AF39/((1+'Riester Rechner - Variablen'!$C$3)^B39))</f>
        <v>-37717.314358125157</v>
      </c>
    </row>
    <row r="40" ht="20.35" customHeight="1">
      <c r="A40" s="27">
        <v>61</v>
      </c>
      <c r="B40" s="28">
        <v>38</v>
      </c>
      <c r="C40" s="29">
        <v>5000</v>
      </c>
      <c r="D40" s="30">
        <f>C40*12</f>
        <v>60000</v>
      </c>
      <c r="E40" s="30">
        <f>IF((C40*0.04*12)&lt;2100,(C40*0.04),(2100/12))</f>
        <v>175</v>
      </c>
      <c r="F40" s="30">
        <f>E40*12</f>
        <v>2100</v>
      </c>
      <c r="G40" s="30">
        <f t="shared" si="3"/>
        <v>12.83333333333333</v>
      </c>
      <c r="H40" s="30">
        <f>G40*12</f>
        <v>154</v>
      </c>
      <c r="I40" s="30">
        <f>E40+G40</f>
        <v>187.8333333333333</v>
      </c>
      <c r="J40" s="30">
        <f>I40*12</f>
        <v>2254</v>
      </c>
      <c r="K40" s="30">
        <v>0</v>
      </c>
      <c r="L40" s="30">
        <f>K40*12</f>
        <v>0</v>
      </c>
      <c r="M40" s="30">
        <f>C40+K40</f>
        <v>5000</v>
      </c>
      <c r="N40" s="30">
        <f>M40/((1+'Riester Rechner - Variablen'!$C$3)^B40)</f>
        <v>2839.621128089705</v>
      </c>
      <c r="O40" s="30">
        <f>M40*12</f>
        <v>60000</v>
      </c>
      <c r="P40" s="30">
        <f>O40/((1+'Riester Rechner - Variablen'!$C$3)^B40)</f>
        <v>34075.453537076457</v>
      </c>
      <c r="Q40" s="30">
        <f>IF(O40&lt;'Riester Rechner - Lohnsteuertab'!$A$3,0,IF(O40&lt;'Riester Rechner - Lohnsteuertab'!$A$4,(993.62*(($O$3-'Riester Rechner - Lohnsteuertab'!$A$3)/10000)+1400)*($O$3-'Riester Rechner - Lohnsteuertab'!$A$3)/10000,IF(O40&lt;'Riester Rechner - Lohnsteuertab'!$A$5,((225.4*((O40-'Riester Rechner - Lohnsteuertab'!$A$4)/10000)+2397)*((O40-'Riester Rechner - Lohnsteuertab'!$A$4)/10000)+952.48),IF(O40&lt;'Riester Rechner - Lohnsteuertab'!$A$6,0.42*O40-8394.14,"hallo"))))</f>
        <v>16805.86</v>
      </c>
      <c r="R40" s="30">
        <f>Q40*'Riester Rechner - Variablen'!$D$3</f>
        <v>1512.5274</v>
      </c>
      <c r="S40" s="30">
        <f>Q40*'Riester Rechner - Variablen'!$E$3</f>
        <v>924.3223</v>
      </c>
      <c r="T40" s="30">
        <f>O40*'Riester Rechner - Variablen'!$G$3</f>
        <v>5610</v>
      </c>
      <c r="U40" s="30">
        <f>O40*'Riester Rechner - Variablen'!$F$3</f>
        <v>4800</v>
      </c>
      <c r="V40" s="30">
        <f>O40*'Riester Rechner - Variablen'!$H$3</f>
        <v>705</v>
      </c>
      <c r="W40" s="30">
        <f>O40*'Riester Rechner - Variablen'!$I$3</f>
        <v>900</v>
      </c>
      <c r="X40" s="30">
        <f>SUM(Q40:S40)</f>
        <v>19242.7097</v>
      </c>
      <c r="Y40" s="31">
        <f>X40/O40</f>
        <v>0.3207118283333333</v>
      </c>
      <c r="Z40" s="32">
        <f>IF((J40*Y40-H40)&gt;0,J40*Y40-H40,0)</f>
        <v>568.8844610633333</v>
      </c>
      <c r="AA40" s="33">
        <f>AA39+D40</f>
        <v>1785000</v>
      </c>
      <c r="AB40" s="30">
        <f>AB39+F40</f>
        <v>68100</v>
      </c>
      <c r="AC40" s="30">
        <f>AC39+H40</f>
        <v>5852</v>
      </c>
      <c r="AD40" s="30">
        <f>AD39*(1+'Riester Rechner - Variablen'!$B$3)+J40</f>
        <v>105788.478395942</v>
      </c>
      <c r="AE40" s="30">
        <f>AE39+L40</f>
        <v>0</v>
      </c>
      <c r="AF40" s="30">
        <f>AE40-AB40+Z40</f>
        <v>-67531.115538936661</v>
      </c>
      <c r="AG40" s="30">
        <f>(AF40/((1+'Riester Rechner - Variablen'!$C$3)^B40))</f>
        <v>-38352.5564975663</v>
      </c>
    </row>
    <row r="41" ht="20.35" customHeight="1">
      <c r="A41" s="27">
        <v>62</v>
      </c>
      <c r="B41" s="28">
        <v>39</v>
      </c>
      <c r="C41" s="29">
        <v>5000</v>
      </c>
      <c r="D41" s="30">
        <f>C41*12</f>
        <v>60000</v>
      </c>
      <c r="E41" s="30">
        <f>IF((C41*0.04*12)&lt;2100,(C41*0.04),(2100/12))</f>
        <v>175</v>
      </c>
      <c r="F41" s="30">
        <f>E41*12</f>
        <v>2100</v>
      </c>
      <c r="G41" s="30">
        <f t="shared" si="3"/>
        <v>12.83333333333333</v>
      </c>
      <c r="H41" s="30">
        <f>G41*12</f>
        <v>154</v>
      </c>
      <c r="I41" s="30">
        <f>E41+G41</f>
        <v>187.8333333333333</v>
      </c>
      <c r="J41" s="30">
        <f>I41*12</f>
        <v>2254</v>
      </c>
      <c r="K41" s="30">
        <v>0</v>
      </c>
      <c r="L41" s="30">
        <f>K41*12</f>
        <v>0</v>
      </c>
      <c r="M41" s="30">
        <f>C41+K41</f>
        <v>5000</v>
      </c>
      <c r="N41" s="30">
        <f>M41/((1+'Riester Rechner - Variablen'!$C$3)^B41)</f>
        <v>2797.656283832222</v>
      </c>
      <c r="O41" s="30">
        <f>M41*12</f>
        <v>60000</v>
      </c>
      <c r="P41" s="30">
        <f>O41/((1+'Riester Rechner - Variablen'!$C$3)^B41)</f>
        <v>33571.875405986655</v>
      </c>
      <c r="Q41" s="30">
        <f>IF(O41&lt;'Riester Rechner - Lohnsteuertab'!$A$3,0,IF(O41&lt;'Riester Rechner - Lohnsteuertab'!$A$4,(993.62*(($O$3-'Riester Rechner - Lohnsteuertab'!$A$3)/10000)+1400)*($O$3-'Riester Rechner - Lohnsteuertab'!$A$3)/10000,IF(O41&lt;'Riester Rechner - Lohnsteuertab'!$A$5,((225.4*((O41-'Riester Rechner - Lohnsteuertab'!$A$4)/10000)+2397)*((O41-'Riester Rechner - Lohnsteuertab'!$A$4)/10000)+952.48),IF(O41&lt;'Riester Rechner - Lohnsteuertab'!$A$6,0.42*O41-8394.14,"hallo"))))</f>
        <v>16805.86</v>
      </c>
      <c r="R41" s="30">
        <f>Q41*'Riester Rechner - Variablen'!$D$3</f>
        <v>1512.5274</v>
      </c>
      <c r="S41" s="30">
        <f>Q41*'Riester Rechner - Variablen'!$E$3</f>
        <v>924.3223</v>
      </c>
      <c r="T41" s="30">
        <f>O41*'Riester Rechner - Variablen'!$G$3</f>
        <v>5610</v>
      </c>
      <c r="U41" s="30">
        <f>O41*'Riester Rechner - Variablen'!$F$3</f>
        <v>4800</v>
      </c>
      <c r="V41" s="30">
        <f>O41*'Riester Rechner - Variablen'!$H$3</f>
        <v>705</v>
      </c>
      <c r="W41" s="30">
        <f>O41*'Riester Rechner - Variablen'!$I$3</f>
        <v>900</v>
      </c>
      <c r="X41" s="30">
        <f>SUM(Q41:S41)</f>
        <v>19242.7097</v>
      </c>
      <c r="Y41" s="31">
        <f>X41/O41</f>
        <v>0.3207118283333333</v>
      </c>
      <c r="Z41" s="32">
        <f>IF((J41*Y41-H41)&gt;0,J41*Y41-H41,0)</f>
        <v>568.8844610633333</v>
      </c>
      <c r="AA41" s="33">
        <f>AA40+D41</f>
        <v>1845000</v>
      </c>
      <c r="AB41" s="30">
        <f>AB40+F41</f>
        <v>70200</v>
      </c>
      <c r="AC41" s="30">
        <f>AC40+H41</f>
        <v>6006</v>
      </c>
      <c r="AD41" s="30">
        <f>AD40*(1+'Riester Rechner - Variablen'!$B$3)+J41</f>
        <v>110158.2479638609</v>
      </c>
      <c r="AE41" s="30">
        <f>AE40+L41</f>
        <v>0</v>
      </c>
      <c r="AF41" s="30">
        <f>AE41-AB41+Z41</f>
        <v>-69631.115538936661</v>
      </c>
      <c r="AG41" s="30">
        <f>(AF41/((1+'Riester Rechner - Variablen'!$C$3)^B41))</f>
        <v>-38960.785587550716</v>
      </c>
    </row>
    <row r="42" ht="20.35" customHeight="1">
      <c r="A42" s="27">
        <v>63</v>
      </c>
      <c r="B42" s="28">
        <v>40</v>
      </c>
      <c r="C42" s="29">
        <v>5000</v>
      </c>
      <c r="D42" s="30">
        <f>C42*12</f>
        <v>60000</v>
      </c>
      <c r="E42" s="30">
        <f>IF((C42*0.04*12)&lt;2100,(C42*0.04),(2100/12))</f>
        <v>175</v>
      </c>
      <c r="F42" s="30">
        <f>E42*12</f>
        <v>2100</v>
      </c>
      <c r="G42" s="30">
        <f t="shared" si="3"/>
        <v>12.83333333333333</v>
      </c>
      <c r="H42" s="30">
        <f>G42*12</f>
        <v>154</v>
      </c>
      <c r="I42" s="30">
        <f>E42+G42</f>
        <v>187.8333333333333</v>
      </c>
      <c r="J42" s="30">
        <f>I42*12</f>
        <v>2254</v>
      </c>
      <c r="K42" s="30">
        <v>0</v>
      </c>
      <c r="L42" s="30">
        <f>K42*12</f>
        <v>0</v>
      </c>
      <c r="M42" s="30">
        <f>C42+K42</f>
        <v>5000</v>
      </c>
      <c r="N42" s="30">
        <f>M42/((1+'Riester Rechner - Variablen'!$C$3)^B42)</f>
        <v>2756.311609686918</v>
      </c>
      <c r="O42" s="30">
        <f>M42*12</f>
        <v>60000</v>
      </c>
      <c r="P42" s="30">
        <f>O42/((1+'Riester Rechner - Variablen'!$C$3)^B42)</f>
        <v>33075.739316243016</v>
      </c>
      <c r="Q42" s="30">
        <f>IF(O42&lt;'Riester Rechner - Lohnsteuertab'!$A$3,0,IF(O42&lt;'Riester Rechner - Lohnsteuertab'!$A$4,(993.62*(($O$3-'Riester Rechner - Lohnsteuertab'!$A$3)/10000)+1400)*($O$3-'Riester Rechner - Lohnsteuertab'!$A$3)/10000,IF(O42&lt;'Riester Rechner - Lohnsteuertab'!$A$5,((225.4*((O42-'Riester Rechner - Lohnsteuertab'!$A$4)/10000)+2397)*((O42-'Riester Rechner - Lohnsteuertab'!$A$4)/10000)+952.48),IF(O42&lt;'Riester Rechner - Lohnsteuertab'!$A$6,0.42*O42-8394.14,"hallo"))))</f>
        <v>16805.86</v>
      </c>
      <c r="R42" s="30">
        <f>Q42*'Riester Rechner - Variablen'!$D$3</f>
        <v>1512.5274</v>
      </c>
      <c r="S42" s="30">
        <f>Q42*'Riester Rechner - Variablen'!$E$3</f>
        <v>924.3223</v>
      </c>
      <c r="T42" s="30">
        <f>O42*'Riester Rechner - Variablen'!$G$3</f>
        <v>5610</v>
      </c>
      <c r="U42" s="30">
        <f>O42*'Riester Rechner - Variablen'!$F$3</f>
        <v>4800</v>
      </c>
      <c r="V42" s="30">
        <f>O42*'Riester Rechner - Variablen'!$H$3</f>
        <v>705</v>
      </c>
      <c r="W42" s="30">
        <f>O42*'Riester Rechner - Variablen'!$I$3</f>
        <v>900</v>
      </c>
      <c r="X42" s="30">
        <f>SUM(Q42:S42)</f>
        <v>19242.7097</v>
      </c>
      <c r="Y42" s="31">
        <f>X42/O42</f>
        <v>0.3207118283333333</v>
      </c>
      <c r="Z42" s="32">
        <f>IF((J42*Y42-H42)&gt;0,J42*Y42-H42,0)</f>
        <v>568.8844610633333</v>
      </c>
      <c r="AA42" s="33">
        <f>AA41+D42</f>
        <v>1905000</v>
      </c>
      <c r="AB42" s="30">
        <f>AB41+F42</f>
        <v>72300</v>
      </c>
      <c r="AC42" s="30">
        <f>AC41+H42</f>
        <v>6160</v>
      </c>
      <c r="AD42" s="30">
        <f>AD41*(1+'Riester Rechner - Variablen'!$B$3)+J42</f>
        <v>114615.4129231381</v>
      </c>
      <c r="AE42" s="30">
        <f>AE41+L42</f>
        <v>0</v>
      </c>
      <c r="AF42" s="30">
        <f>AE42-AB42+Z42</f>
        <v>-71731.115538936661</v>
      </c>
      <c r="AG42" s="30">
        <f>(AF42/((1+'Riester Rechner - Variablen'!$C$3)^B42))</f>
        <v>-39542.661307152957</v>
      </c>
    </row>
    <row r="43" ht="20.35" customHeight="1">
      <c r="A43" s="27">
        <v>64</v>
      </c>
      <c r="B43" s="28">
        <v>41</v>
      </c>
      <c r="C43" s="29">
        <v>5000</v>
      </c>
      <c r="D43" s="30">
        <f>C43*12</f>
        <v>60000</v>
      </c>
      <c r="E43" s="30">
        <f>IF((C43*0.04*12)&lt;2100,(C43*0.04),(2100/12))</f>
        <v>175</v>
      </c>
      <c r="F43" s="30">
        <f>E43*12</f>
        <v>2100</v>
      </c>
      <c r="G43" s="30">
        <f t="shared" si="3"/>
        <v>12.83333333333333</v>
      </c>
      <c r="H43" s="30">
        <f>G43*12</f>
        <v>154</v>
      </c>
      <c r="I43" s="30">
        <f>E43+G43</f>
        <v>187.8333333333333</v>
      </c>
      <c r="J43" s="30">
        <f>I43*12</f>
        <v>2254</v>
      </c>
      <c r="K43" s="30">
        <v>0</v>
      </c>
      <c r="L43" s="30">
        <f>K43*12</f>
        <v>0</v>
      </c>
      <c r="M43" s="30">
        <f>C43+K43</f>
        <v>5000</v>
      </c>
      <c r="N43" s="30">
        <f>M43/((1+'Riester Rechner - Variablen'!$C$3)^B43)</f>
        <v>2715.577940578245</v>
      </c>
      <c r="O43" s="30">
        <f>M43*12</f>
        <v>60000</v>
      </c>
      <c r="P43" s="30">
        <f>O43/((1+'Riester Rechner - Variablen'!$C$3)^B43)</f>
        <v>32586.935286938937</v>
      </c>
      <c r="Q43" s="30">
        <f>IF(O43&lt;'Riester Rechner - Lohnsteuertab'!$A$3,0,IF(O43&lt;'Riester Rechner - Lohnsteuertab'!$A$4,(993.62*(($O$3-'Riester Rechner - Lohnsteuertab'!$A$3)/10000)+1400)*($O$3-'Riester Rechner - Lohnsteuertab'!$A$3)/10000,IF(O43&lt;'Riester Rechner - Lohnsteuertab'!$A$5,((225.4*((O43-'Riester Rechner - Lohnsteuertab'!$A$4)/10000)+2397)*((O43-'Riester Rechner - Lohnsteuertab'!$A$4)/10000)+952.48),IF(O43&lt;'Riester Rechner - Lohnsteuertab'!$A$6,0.42*O43-8394.14,"hallo"))))</f>
        <v>16805.86</v>
      </c>
      <c r="R43" s="30">
        <f>Q43*'Riester Rechner - Variablen'!$D$3</f>
        <v>1512.5274</v>
      </c>
      <c r="S43" s="30">
        <f>Q43*'Riester Rechner - Variablen'!$E$3</f>
        <v>924.3223</v>
      </c>
      <c r="T43" s="30">
        <f>O43*'Riester Rechner - Variablen'!$G$3</f>
        <v>5610</v>
      </c>
      <c r="U43" s="30">
        <f>O43*'Riester Rechner - Variablen'!$F$3</f>
        <v>4800</v>
      </c>
      <c r="V43" s="30">
        <f>O43*'Riester Rechner - Variablen'!$H$3</f>
        <v>705</v>
      </c>
      <c r="W43" s="30">
        <f>O43*'Riester Rechner - Variablen'!$I$3</f>
        <v>900</v>
      </c>
      <c r="X43" s="30">
        <f>SUM(Q43:S43)</f>
        <v>19242.7097</v>
      </c>
      <c r="Y43" s="31">
        <f>X43/O43</f>
        <v>0.3207118283333333</v>
      </c>
      <c r="Z43" s="32">
        <f>IF((J43*Y43-H43)&gt;0,J43*Y43-H43,0)</f>
        <v>568.8844610633333</v>
      </c>
      <c r="AA43" s="33">
        <f>AA42+D43</f>
        <v>1965000</v>
      </c>
      <c r="AB43" s="30">
        <f>AB42+F43</f>
        <v>74400</v>
      </c>
      <c r="AC43" s="30">
        <f>AC42+H43</f>
        <v>6314</v>
      </c>
      <c r="AD43" s="30">
        <f>AD42*(1+'Riester Rechner - Variablen'!$B$3)+J43</f>
        <v>119161.7211816009</v>
      </c>
      <c r="AE43" s="30">
        <f>AE42+L43</f>
        <v>0</v>
      </c>
      <c r="AF43" s="30">
        <f>AE43-AB43+Z43</f>
        <v>-73831.115538936661</v>
      </c>
      <c r="AG43" s="30">
        <f>(AF43/((1+'Riester Rechner - Variablen'!$C$3)^B43))</f>
        <v>-40098.829737164015</v>
      </c>
    </row>
    <row r="44" ht="20.35" customHeight="1">
      <c r="A44" s="27">
        <v>65</v>
      </c>
      <c r="B44" s="28">
        <v>42</v>
      </c>
      <c r="C44" s="29">
        <v>5000</v>
      </c>
      <c r="D44" s="30">
        <f>C44*12</f>
        <v>60000</v>
      </c>
      <c r="E44" s="30">
        <f>IF((C44*0.04*12)&lt;2100,(C44*0.04),(2100/12))</f>
        <v>175</v>
      </c>
      <c r="F44" s="30">
        <f>E44*12</f>
        <v>2100</v>
      </c>
      <c r="G44" s="30">
        <f t="shared" si="3"/>
        <v>12.83333333333333</v>
      </c>
      <c r="H44" s="30">
        <f>G44*12</f>
        <v>154</v>
      </c>
      <c r="I44" s="30">
        <f>E44+G44</f>
        <v>187.8333333333333</v>
      </c>
      <c r="J44" s="30">
        <f>I44*12</f>
        <v>2254</v>
      </c>
      <c r="K44" s="30">
        <v>0</v>
      </c>
      <c r="L44" s="30">
        <f>K44*12</f>
        <v>0</v>
      </c>
      <c r="M44" s="30">
        <f>C44+K44</f>
        <v>5000</v>
      </c>
      <c r="N44" s="30">
        <f>M44/((1+'Riester Rechner - Variablen'!$C$3)^B44)</f>
        <v>2675.446246875119</v>
      </c>
      <c r="O44" s="30">
        <f>M44*12</f>
        <v>60000</v>
      </c>
      <c r="P44" s="30">
        <f>O44/((1+'Riester Rechner - Variablen'!$C$3)^B44)</f>
        <v>32105.354962501420</v>
      </c>
      <c r="Q44" s="30">
        <f>IF(O44&lt;'Riester Rechner - Lohnsteuertab'!$A$3,0,IF(O44&lt;'Riester Rechner - Lohnsteuertab'!$A$4,(993.62*(($O$3-'Riester Rechner - Lohnsteuertab'!$A$3)/10000)+1400)*($O$3-'Riester Rechner - Lohnsteuertab'!$A$3)/10000,IF(O44&lt;'Riester Rechner - Lohnsteuertab'!$A$5,((225.4*((O44-'Riester Rechner - Lohnsteuertab'!$A$4)/10000)+2397)*((O44-'Riester Rechner - Lohnsteuertab'!$A$4)/10000)+952.48),IF(O44&lt;'Riester Rechner - Lohnsteuertab'!$A$6,0.42*O44-8394.14,"hallo"))))</f>
        <v>16805.86</v>
      </c>
      <c r="R44" s="30">
        <f>Q44*'Riester Rechner - Variablen'!$D$3</f>
        <v>1512.5274</v>
      </c>
      <c r="S44" s="30">
        <f>Q44*'Riester Rechner - Variablen'!$E$3</f>
        <v>924.3223</v>
      </c>
      <c r="T44" s="30">
        <f>O44*'Riester Rechner - Variablen'!$G$3</f>
        <v>5610</v>
      </c>
      <c r="U44" s="30">
        <f>O44*'Riester Rechner - Variablen'!$F$3</f>
        <v>4800</v>
      </c>
      <c r="V44" s="30">
        <f>O44*'Riester Rechner - Variablen'!$H$3</f>
        <v>705</v>
      </c>
      <c r="W44" s="30">
        <f>O44*'Riester Rechner - Variablen'!$I$3</f>
        <v>900</v>
      </c>
      <c r="X44" s="30">
        <f>SUM(Q44:S44)</f>
        <v>19242.7097</v>
      </c>
      <c r="Y44" s="31">
        <f>X44/O44</f>
        <v>0.3207118283333333</v>
      </c>
      <c r="Z44" s="32">
        <f>IF((J44*Y44-H44)&gt;0,J44*Y44-H44,0)</f>
        <v>568.8844610633333</v>
      </c>
      <c r="AA44" s="33">
        <f>AA43+D44</f>
        <v>2025000</v>
      </c>
      <c r="AB44" s="30">
        <f>AB43+F44</f>
        <v>76500</v>
      </c>
      <c r="AC44" s="30">
        <f>AC43+H44</f>
        <v>6468</v>
      </c>
      <c r="AD44" s="30">
        <f>AD43*(1+'Riester Rechner - Variablen'!$B$3)+J44</f>
        <v>123798.9556052329</v>
      </c>
      <c r="AE44" s="30">
        <f>AE43+L44</f>
        <v>0</v>
      </c>
      <c r="AF44" s="30">
        <f>AE44-AB44+Z44</f>
        <v>-75931.115538936661</v>
      </c>
      <c r="AG44" s="30">
        <f>(AF44/((1+'Riester Rechner - Variablen'!$C$3)^B44))</f>
        <v>-40629.923617937813</v>
      </c>
    </row>
    <row r="45" ht="20.35" customHeight="1">
      <c r="A45" s="27">
        <v>66</v>
      </c>
      <c r="B45" s="28">
        <v>43</v>
      </c>
      <c r="C45" s="29">
        <v>5000</v>
      </c>
      <c r="D45" s="30">
        <f>C45*12</f>
        <v>60000</v>
      </c>
      <c r="E45" s="30">
        <f>IF((C45*0.04*12)&lt;2100,(C45*0.04),(2100/12))</f>
        <v>175</v>
      </c>
      <c r="F45" s="30">
        <f>E45*12</f>
        <v>2100</v>
      </c>
      <c r="G45" s="30">
        <f t="shared" si="3"/>
        <v>12.83333333333333</v>
      </c>
      <c r="H45" s="30">
        <f>G45*12</f>
        <v>154</v>
      </c>
      <c r="I45" s="30">
        <f>E45+G45</f>
        <v>187.8333333333333</v>
      </c>
      <c r="J45" s="30">
        <f>I45*12</f>
        <v>2254</v>
      </c>
      <c r="K45" s="30">
        <v>0</v>
      </c>
      <c r="L45" s="30">
        <f>K45*12</f>
        <v>0</v>
      </c>
      <c r="M45" s="30">
        <f>C45+K45</f>
        <v>5000</v>
      </c>
      <c r="N45" s="30">
        <f>M45/((1+'Riester Rechner - Variablen'!$C$3)^B45)</f>
        <v>2635.907632389279</v>
      </c>
      <c r="O45" s="30">
        <f>M45*12</f>
        <v>60000</v>
      </c>
      <c r="P45" s="30">
        <f>O45/((1+'Riester Rechner - Variablen'!$C$3)^B45)</f>
        <v>31630.891588671351</v>
      </c>
      <c r="Q45" s="30">
        <f>IF(O45&lt;'Riester Rechner - Lohnsteuertab'!$A$3,0,IF(O45&lt;'Riester Rechner - Lohnsteuertab'!$A$4,(993.62*(($O$3-'Riester Rechner - Lohnsteuertab'!$A$3)/10000)+1400)*($O$3-'Riester Rechner - Lohnsteuertab'!$A$3)/10000,IF(O45&lt;'Riester Rechner - Lohnsteuertab'!$A$5,((225.4*((O45-'Riester Rechner - Lohnsteuertab'!$A$4)/10000)+2397)*((O45-'Riester Rechner - Lohnsteuertab'!$A$4)/10000)+952.48),IF(O45&lt;'Riester Rechner - Lohnsteuertab'!$A$6,0.42*O45-8394.14,"hallo"))))</f>
        <v>16805.86</v>
      </c>
      <c r="R45" s="30">
        <f>Q45*'Riester Rechner - Variablen'!$D$3</f>
        <v>1512.5274</v>
      </c>
      <c r="S45" s="30">
        <f>Q45*'Riester Rechner - Variablen'!$E$3</f>
        <v>924.3223</v>
      </c>
      <c r="T45" s="30">
        <f>O45*'Riester Rechner - Variablen'!$G$3</f>
        <v>5610</v>
      </c>
      <c r="U45" s="30">
        <f>O45*'Riester Rechner - Variablen'!$F$3</f>
        <v>4800</v>
      </c>
      <c r="V45" s="30">
        <f>O45*'Riester Rechner - Variablen'!$H$3</f>
        <v>705</v>
      </c>
      <c r="W45" s="30">
        <f>O45*'Riester Rechner - Variablen'!$I$3</f>
        <v>900</v>
      </c>
      <c r="X45" s="30">
        <f>SUM(Q45:S45)</f>
        <v>19242.7097</v>
      </c>
      <c r="Y45" s="31">
        <f>X45/O45</f>
        <v>0.3207118283333333</v>
      </c>
      <c r="Z45" s="32">
        <f>IF((J45*Y45-H45)&gt;0,J45*Y45-H45,0)</f>
        <v>568.8844610633333</v>
      </c>
      <c r="AA45" s="33">
        <f>AA44+D45</f>
        <v>2085000</v>
      </c>
      <c r="AB45" s="30">
        <f>AB44+F45</f>
        <v>78600</v>
      </c>
      <c r="AC45" s="30">
        <f>AC44+H45</f>
        <v>6622</v>
      </c>
      <c r="AD45" s="30">
        <f>AD44*(1+'Riester Rechner - Variablen'!$B$3)+J45</f>
        <v>128528.9347173376</v>
      </c>
      <c r="AE45" s="30">
        <f>AE44+L45</f>
        <v>0</v>
      </c>
      <c r="AF45" s="30">
        <f>AE45-AB45+Z45</f>
        <v>-78031.115538936661</v>
      </c>
      <c r="AG45" s="30">
        <f>(AF45/((1+'Riester Rechner - Variablen'!$C$3)^B45))</f>
        <v>-41136.562602586564</v>
      </c>
    </row>
    <row r="46" ht="22.15" customHeight="1">
      <c r="A46" s="48">
        <v>67</v>
      </c>
      <c r="B46" s="49">
        <v>44</v>
      </c>
      <c r="C46" s="50">
        <v>5000</v>
      </c>
      <c r="D46" s="51">
        <f>C46*12</f>
        <v>60000</v>
      </c>
      <c r="E46" s="51">
        <f>IF((C46*0.04*12)&lt;2100,(C46*0.04),(2100/12))</f>
        <v>175</v>
      </c>
      <c r="F46" s="51">
        <f>E46*12</f>
        <v>2100</v>
      </c>
      <c r="G46" s="51">
        <f t="shared" si="3"/>
        <v>12.83333333333333</v>
      </c>
      <c r="H46" s="51">
        <f>G46*12</f>
        <v>154</v>
      </c>
      <c r="I46" s="51">
        <f>E46+G46</f>
        <v>187.8333333333333</v>
      </c>
      <c r="J46" s="51">
        <f>I46*12</f>
        <v>2254</v>
      </c>
      <c r="K46" s="51">
        <v>0</v>
      </c>
      <c r="L46" s="51">
        <f>K46*12</f>
        <v>0</v>
      </c>
      <c r="M46" s="51">
        <f>C46+K46</f>
        <v>5000</v>
      </c>
      <c r="N46" s="51">
        <f>M46/((1+'Riester Rechner - Variablen'!$C$3)^B46)</f>
        <v>2596.953332403231</v>
      </c>
      <c r="O46" s="51">
        <f>M46*12</f>
        <v>60000</v>
      </c>
      <c r="P46" s="51">
        <f>O46/((1+'Riester Rechner - Variablen'!$C$3)^B46)</f>
        <v>31163.439988838771</v>
      </c>
      <c r="Q46" s="51">
        <f>IF(O46&lt;'Riester Rechner - Lohnsteuertab'!$A$3,0,IF(O46&lt;'Riester Rechner - Lohnsteuertab'!$A$4,(993.62*(($O$3-'Riester Rechner - Lohnsteuertab'!$A$3)/10000)+1400)*($O$3-'Riester Rechner - Lohnsteuertab'!$A$3)/10000,IF(O46&lt;'Riester Rechner - Lohnsteuertab'!$A$5,((225.4*((O46-'Riester Rechner - Lohnsteuertab'!$A$4)/10000)+2397)*((O46-'Riester Rechner - Lohnsteuertab'!$A$4)/10000)+952.48),IF(O46&lt;'Riester Rechner - Lohnsteuertab'!$A$6,0.42*O46-8394.14,"hallo"))))</f>
        <v>16805.86</v>
      </c>
      <c r="R46" s="51">
        <f>Q46*'Riester Rechner - Variablen'!$D$3</f>
        <v>1512.5274</v>
      </c>
      <c r="S46" s="51">
        <f>Q46*'Riester Rechner - Variablen'!$E$3</f>
        <v>924.3223</v>
      </c>
      <c r="T46" s="51">
        <f>O46*'Riester Rechner - Variablen'!$G$3</f>
        <v>5610</v>
      </c>
      <c r="U46" s="51">
        <f>O46*'Riester Rechner - Variablen'!$F$3</f>
        <v>4800</v>
      </c>
      <c r="V46" s="51">
        <f>O46*'Riester Rechner - Variablen'!$H$3</f>
        <v>705</v>
      </c>
      <c r="W46" s="51">
        <f>O46*'Riester Rechner - Variablen'!$I$3</f>
        <v>900</v>
      </c>
      <c r="X46" s="51">
        <f>SUM(Q46:S46)</f>
        <v>19242.7097</v>
      </c>
      <c r="Y46" s="52">
        <f>X46/O46</f>
        <v>0.3207118283333333</v>
      </c>
      <c r="Z46" s="53">
        <f>IF((J46*Y46-H46)&gt;0,J46*Y46-H46,0)</f>
        <v>568.8844610633333</v>
      </c>
      <c r="AA46" s="54">
        <f>AA45+D46</f>
        <v>2145000</v>
      </c>
      <c r="AB46" s="51">
        <f>AB45+F46</f>
        <v>80700</v>
      </c>
      <c r="AC46" s="51">
        <f>AC45+H46</f>
        <v>6776</v>
      </c>
      <c r="AD46" s="51">
        <f>AD45*(1+'Riester Rechner - Variablen'!$B$3)+J46</f>
        <v>133353.5134116843</v>
      </c>
      <c r="AE46" s="51">
        <f>AE45+L46</f>
        <v>0</v>
      </c>
      <c r="AF46" s="51">
        <f>AE46-AB46+Z46</f>
        <v>-80131.115538936661</v>
      </c>
      <c r="AG46" s="51">
        <f>(AF46/((1+'Riester Rechner - Variablen'!$C$3)^B46))</f>
        <v>-41619.353505605977</v>
      </c>
    </row>
    <row r="47" ht="22.15" customHeight="1">
      <c r="A47" s="55">
        <v>68</v>
      </c>
      <c r="B47" s="56">
        <v>45</v>
      </c>
      <c r="C47" s="57">
        <v>0</v>
      </c>
      <c r="D47" s="57">
        <f>C47*12</f>
        <v>0</v>
      </c>
      <c r="E47" s="57">
        <f>IF((C47*0.04*12)&lt;2100,(C47*0.04),(2100/12))</f>
        <v>0</v>
      </c>
      <c r="F47" s="57">
        <f>E47*12</f>
        <v>0</v>
      </c>
      <c r="G47" s="57">
        <v>0</v>
      </c>
      <c r="H47" s="57">
        <f>G47*12</f>
        <v>0</v>
      </c>
      <c r="I47" s="57">
        <f>E47+G47</f>
        <v>0</v>
      </c>
      <c r="J47" s="57">
        <f>I47*12</f>
        <v>0</v>
      </c>
      <c r="K47" s="57">
        <f t="shared" si="1282" ref="K47:K80">'Riester Rechner - Beiträge Kumu'!$D$3/10000*'Riester Rechner - Variablen'!$A$3</f>
        <v>338.7179240656781</v>
      </c>
      <c r="L47" s="57">
        <f>K47*12</f>
        <v>4064.615088788138</v>
      </c>
      <c r="M47" s="57">
        <f>C47+K47</f>
        <v>338.7179240656781</v>
      </c>
      <c r="N47" s="57">
        <f>M47/((1+'Riester Rechner - Variablen'!$C$3)^B47)</f>
        <v>173.3270229846438</v>
      </c>
      <c r="O47" s="57">
        <f>M47*12</f>
        <v>4064.615088788138</v>
      </c>
      <c r="P47" s="57">
        <f>O47/((1+'Riester Rechner - Variablen'!$C$3)^B47)</f>
        <v>2079.924275815726</v>
      </c>
      <c r="Q47" s="57">
        <f>IF(O47&lt;'Riester Rechner - Lohnsteuertab'!$A$3,0,IF(O47&lt;'Riester Rechner - Lohnsteuertab'!$A$4,(993.62*(($O$3-'Riester Rechner - Lohnsteuertab'!$A$3)/10000)+1400)*($O$3-'Riester Rechner - Lohnsteuertab'!$A$3)/10000,IF(O47&lt;'Riester Rechner - Lohnsteuertab'!$A$5,((225.4*((O47-'Riester Rechner - Lohnsteuertab'!$A$4)/10000)+2397)*((O47-'Riester Rechner - Lohnsteuertab'!$A$4)/10000)+952.48),IF(O47&lt;'Riester Rechner - Lohnsteuertab'!$A$6,0.42*O47-8394.14,"hallo"))))</f>
        <v>0</v>
      </c>
      <c r="R47" s="57">
        <f>Q47*'Riester Rechner - Variablen'!$D$3</f>
        <v>0</v>
      </c>
      <c r="S47" s="57">
        <f>Q47*'Riester Rechner - Variablen'!$E$3</f>
        <v>0</v>
      </c>
      <c r="T47" s="57">
        <f>O47*'Riester Rechner - Variablen'!$G$3</f>
        <v>380.0415108016909</v>
      </c>
      <c r="U47" s="57">
        <f>O47*'Riester Rechner - Variablen'!$F$3</f>
        <v>325.169207103051</v>
      </c>
      <c r="V47" s="57">
        <f>O47*'Riester Rechner - Variablen'!$H$3</f>
        <v>47.75922729326061</v>
      </c>
      <c r="W47" s="57">
        <f>O47*'Riester Rechner - Variablen'!$I$3</f>
        <v>60.96922633182206</v>
      </c>
      <c r="X47" s="57">
        <f>SUM(Q47:S47)</f>
        <v>0</v>
      </c>
      <c r="Y47" s="58">
        <f>X47/O47</f>
        <v>0</v>
      </c>
      <c r="Z47" s="59">
        <f>IF((J47*Y47-H47)&gt;0,J47*Y47-H47,0)</f>
        <v>0</v>
      </c>
      <c r="AA47" s="60">
        <f>AA46+D47</f>
        <v>2145000</v>
      </c>
      <c r="AB47" s="57">
        <f>AB46+F47</f>
        <v>80700</v>
      </c>
      <c r="AC47" s="57">
        <f>AC46+H47</f>
        <v>6776</v>
      </c>
      <c r="AD47" s="57">
        <f>AD46</f>
        <v>133353.5134116843</v>
      </c>
      <c r="AE47" s="57">
        <f>AE46+L47</f>
        <v>4064.615088788138</v>
      </c>
      <c r="AF47" s="57">
        <f>AE47-AB47+Z47</f>
        <v>-76635.384911211862</v>
      </c>
      <c r="AG47" s="57">
        <f>(AF47/((1+'Riester Rechner - Variablen'!$C$3)^B47))</f>
        <v>-39215.471571463240</v>
      </c>
    </row>
    <row r="48" ht="20.35" customHeight="1">
      <c r="A48" s="27">
        <v>69</v>
      </c>
      <c r="B48" s="28">
        <v>46</v>
      </c>
      <c r="C48" s="30">
        <v>0</v>
      </c>
      <c r="D48" s="30">
        <f>C48*12</f>
        <v>0</v>
      </c>
      <c r="E48" s="30">
        <f>IF((C48*0.04*12)&lt;2100,(C48*0.04),(2100/12))</f>
        <v>0</v>
      </c>
      <c r="F48" s="30">
        <f>E48*12</f>
        <v>0</v>
      </c>
      <c r="G48" s="30">
        <v>0</v>
      </c>
      <c r="H48" s="30">
        <f>G48*12</f>
        <v>0</v>
      </c>
      <c r="I48" s="30">
        <f>E48+G48</f>
        <v>0</v>
      </c>
      <c r="J48" s="30">
        <f>I48*12</f>
        <v>0</v>
      </c>
      <c r="K48" s="30">
        <f t="shared" si="1282"/>
        <v>338.7179240656781</v>
      </c>
      <c r="L48" s="30">
        <f>K48*12</f>
        <v>4064.615088788138</v>
      </c>
      <c r="M48" s="30">
        <f>C48+K48</f>
        <v>338.7179240656781</v>
      </c>
      <c r="N48" s="30">
        <f>M48/((1+'Riester Rechner - Variablen'!$C$3)^B48)</f>
        <v>170.7655398863486</v>
      </c>
      <c r="O48" s="30">
        <f>M48*12</f>
        <v>4064.615088788138</v>
      </c>
      <c r="P48" s="30">
        <f>O48/((1+'Riester Rechner - Variablen'!$C$3)^B48)</f>
        <v>2049.186478636183</v>
      </c>
      <c r="Q48" s="30">
        <f>IF(O48&lt;'Riester Rechner - Lohnsteuertab'!$A$3,0,IF(O48&lt;'Riester Rechner - Lohnsteuertab'!$A$4,(993.62*(($O$3-'Riester Rechner - Lohnsteuertab'!$A$3)/10000)+1400)*($O$3-'Riester Rechner - Lohnsteuertab'!$A$3)/10000,IF(O48&lt;'Riester Rechner - Lohnsteuertab'!$A$5,((225.4*((O48-'Riester Rechner - Lohnsteuertab'!$A$4)/10000)+2397)*((O48-'Riester Rechner - Lohnsteuertab'!$A$4)/10000)+952.48),IF(O48&lt;'Riester Rechner - Lohnsteuertab'!$A$6,0.42*O48-8394.14,"hallo"))))</f>
        <v>0</v>
      </c>
      <c r="R48" s="30">
        <f>Q48*'Riester Rechner - Variablen'!$D$3</f>
        <v>0</v>
      </c>
      <c r="S48" s="30">
        <f>Q48*'Riester Rechner - Variablen'!$E$3</f>
        <v>0</v>
      </c>
      <c r="T48" s="30">
        <f>O48*'Riester Rechner - Variablen'!$G$3</f>
        <v>380.0415108016909</v>
      </c>
      <c r="U48" s="30">
        <f>O48*'Riester Rechner - Variablen'!$F$3</f>
        <v>325.169207103051</v>
      </c>
      <c r="V48" s="30">
        <f>O48*'Riester Rechner - Variablen'!$H$3</f>
        <v>47.75922729326061</v>
      </c>
      <c r="W48" s="30">
        <f>O48*'Riester Rechner - Variablen'!$I$3</f>
        <v>60.96922633182206</v>
      </c>
      <c r="X48" s="30">
        <f>SUM(Q48:S48)</f>
        <v>0</v>
      </c>
      <c r="Y48" s="31">
        <f>X48/O48</f>
        <v>0</v>
      </c>
      <c r="Z48" s="32">
        <f>IF((J48*Y48-H48)&gt;0,J48*Y48-H48,0)</f>
        <v>0</v>
      </c>
      <c r="AA48" s="33">
        <f>AA47+D48</f>
        <v>2145000</v>
      </c>
      <c r="AB48" s="30">
        <f>AB47+F48</f>
        <v>80700</v>
      </c>
      <c r="AC48" s="30">
        <f>AC47+H48</f>
        <v>6776</v>
      </c>
      <c r="AD48" s="30">
        <f>AD47</f>
        <v>133353.5134116843</v>
      </c>
      <c r="AE48" s="30">
        <f>AE47+L48</f>
        <v>8129.230177576275</v>
      </c>
      <c r="AF48" s="30">
        <f>AE48-AB48+Z48</f>
        <v>-72570.769822423725</v>
      </c>
      <c r="AG48" s="30">
        <f>(AF48/((1+'Riester Rechner - Variablen'!$C$3)^B48))</f>
        <v>-36586.746104086225</v>
      </c>
    </row>
    <row r="49" ht="20.35" customHeight="1">
      <c r="A49" s="27">
        <v>70</v>
      </c>
      <c r="B49" s="28">
        <v>47</v>
      </c>
      <c r="C49" s="30">
        <v>0</v>
      </c>
      <c r="D49" s="30">
        <f>C49*12</f>
        <v>0</v>
      </c>
      <c r="E49" s="30">
        <f>IF((C49*0.04*12)&lt;2100,(C49*0.04),(2100/12))</f>
        <v>0</v>
      </c>
      <c r="F49" s="30">
        <f>E49*12</f>
        <v>0</v>
      </c>
      <c r="G49" s="30">
        <v>0</v>
      </c>
      <c r="H49" s="30">
        <f>G49*12</f>
        <v>0</v>
      </c>
      <c r="I49" s="30">
        <f>E49+G49</f>
        <v>0</v>
      </c>
      <c r="J49" s="30">
        <f>I49*12</f>
        <v>0</v>
      </c>
      <c r="K49" s="30">
        <f t="shared" si="1282"/>
        <v>338.7179240656781</v>
      </c>
      <c r="L49" s="30">
        <f>K49*12</f>
        <v>4064.615088788138</v>
      </c>
      <c r="M49" s="30">
        <f>C49+K49</f>
        <v>338.7179240656781</v>
      </c>
      <c r="N49" s="30">
        <f>M49/((1+'Riester Rechner - Variablen'!$C$3)^B49)</f>
        <v>168.2419112180775</v>
      </c>
      <c r="O49" s="30">
        <f>M49*12</f>
        <v>4064.615088788138</v>
      </c>
      <c r="P49" s="30">
        <f>O49/((1+'Riester Rechner - Variablen'!$C$3)^B49)</f>
        <v>2018.902934616930</v>
      </c>
      <c r="Q49" s="30">
        <f>IF(O49&lt;'Riester Rechner - Lohnsteuertab'!$A$3,0,IF(O49&lt;'Riester Rechner - Lohnsteuertab'!$A$4,(993.62*(($O$3-'Riester Rechner - Lohnsteuertab'!$A$3)/10000)+1400)*($O$3-'Riester Rechner - Lohnsteuertab'!$A$3)/10000,IF(O49&lt;'Riester Rechner - Lohnsteuertab'!$A$5,((225.4*((O49-'Riester Rechner - Lohnsteuertab'!$A$4)/10000)+2397)*((O49-'Riester Rechner - Lohnsteuertab'!$A$4)/10000)+952.48),IF(O49&lt;'Riester Rechner - Lohnsteuertab'!$A$6,0.42*O49-8394.14,"hallo"))))</f>
        <v>0</v>
      </c>
      <c r="R49" s="30">
        <f>Q49*'Riester Rechner - Variablen'!$D$3</f>
        <v>0</v>
      </c>
      <c r="S49" s="30">
        <f>Q49*'Riester Rechner - Variablen'!$E$3</f>
        <v>0</v>
      </c>
      <c r="T49" s="30">
        <f>O49*'Riester Rechner - Variablen'!$G$3</f>
        <v>380.0415108016909</v>
      </c>
      <c r="U49" s="30">
        <f>O49*'Riester Rechner - Variablen'!$F$3</f>
        <v>325.169207103051</v>
      </c>
      <c r="V49" s="30">
        <f>O49*'Riester Rechner - Variablen'!$H$3</f>
        <v>47.75922729326061</v>
      </c>
      <c r="W49" s="30">
        <f>O49*'Riester Rechner - Variablen'!$I$3</f>
        <v>60.96922633182206</v>
      </c>
      <c r="X49" s="30">
        <f>SUM(Q49:S49)</f>
        <v>0</v>
      </c>
      <c r="Y49" s="31">
        <f>X49/O49</f>
        <v>0</v>
      </c>
      <c r="Z49" s="32">
        <f>IF((J49*Y49-H49)&gt;0,J49*Y49-H49,0)</f>
        <v>0</v>
      </c>
      <c r="AA49" s="33">
        <f>AA48+D49</f>
        <v>2145000</v>
      </c>
      <c r="AB49" s="30">
        <f>AB48+F49</f>
        <v>80700</v>
      </c>
      <c r="AC49" s="30">
        <f>AC48+H49</f>
        <v>6776</v>
      </c>
      <c r="AD49" s="30">
        <f>AD48</f>
        <v>133353.5134116843</v>
      </c>
      <c r="AE49" s="30">
        <f>AE48+L49</f>
        <v>12193.845266364413</v>
      </c>
      <c r="AF49" s="30">
        <f>AE49-AB49+Z49</f>
        <v>-68506.154733635587</v>
      </c>
      <c r="AG49" s="30">
        <f>(AF49/((1+'Riester Rechner - Variablen'!$C$3)^B49))</f>
        <v>-34027.152340344874</v>
      </c>
    </row>
    <row r="50" ht="20.35" customHeight="1">
      <c r="A50" s="27">
        <v>71</v>
      </c>
      <c r="B50" s="28">
        <v>48</v>
      </c>
      <c r="C50" s="30">
        <v>0</v>
      </c>
      <c r="D50" s="30">
        <f>C50*12</f>
        <v>0</v>
      </c>
      <c r="E50" s="30">
        <f>IF((C50*0.04*12)&lt;2100,(C50*0.04),(2100/12))</f>
        <v>0</v>
      </c>
      <c r="F50" s="30">
        <f>E50*12</f>
        <v>0</v>
      </c>
      <c r="G50" s="30">
        <v>0</v>
      </c>
      <c r="H50" s="30">
        <f>G50*12</f>
        <v>0</v>
      </c>
      <c r="I50" s="30">
        <f>E50+G50</f>
        <v>0</v>
      </c>
      <c r="J50" s="30">
        <f>I50*12</f>
        <v>0</v>
      </c>
      <c r="K50" s="30">
        <f t="shared" si="1282"/>
        <v>338.7179240656781</v>
      </c>
      <c r="L50" s="30">
        <f>K50*12</f>
        <v>4064.615088788138</v>
      </c>
      <c r="M50" s="30">
        <f>C50+K50</f>
        <v>338.7179240656781</v>
      </c>
      <c r="N50" s="30">
        <f>M50/((1+'Riester Rechner - Variablen'!$C$3)^B50)</f>
        <v>165.7555775547561</v>
      </c>
      <c r="O50" s="30">
        <f>M50*12</f>
        <v>4064.615088788138</v>
      </c>
      <c r="P50" s="30">
        <f>O50/((1+'Riester Rechner - Variablen'!$C$3)^B50)</f>
        <v>1989.066930657074</v>
      </c>
      <c r="Q50" s="30">
        <f>IF(O50&lt;'Riester Rechner - Lohnsteuertab'!$A$3,0,IF(O50&lt;'Riester Rechner - Lohnsteuertab'!$A$4,(993.62*(($O$3-'Riester Rechner - Lohnsteuertab'!$A$3)/10000)+1400)*($O$3-'Riester Rechner - Lohnsteuertab'!$A$3)/10000,IF(O50&lt;'Riester Rechner - Lohnsteuertab'!$A$5,((225.4*((O50-'Riester Rechner - Lohnsteuertab'!$A$4)/10000)+2397)*((O50-'Riester Rechner - Lohnsteuertab'!$A$4)/10000)+952.48),IF(O50&lt;'Riester Rechner - Lohnsteuertab'!$A$6,0.42*O50-8394.14,"hallo"))))</f>
        <v>0</v>
      </c>
      <c r="R50" s="30">
        <f>Q50*'Riester Rechner - Variablen'!$D$3</f>
        <v>0</v>
      </c>
      <c r="S50" s="30">
        <f>Q50*'Riester Rechner - Variablen'!$E$3</f>
        <v>0</v>
      </c>
      <c r="T50" s="30">
        <f>O50*'Riester Rechner - Variablen'!$G$3</f>
        <v>380.0415108016909</v>
      </c>
      <c r="U50" s="30">
        <f>O50*'Riester Rechner - Variablen'!$F$3</f>
        <v>325.169207103051</v>
      </c>
      <c r="V50" s="30">
        <f>O50*'Riester Rechner - Variablen'!$H$3</f>
        <v>47.75922729326061</v>
      </c>
      <c r="W50" s="30">
        <f>O50*'Riester Rechner - Variablen'!$I$3</f>
        <v>60.96922633182206</v>
      </c>
      <c r="X50" s="30">
        <f>SUM(Q50:S50)</f>
        <v>0</v>
      </c>
      <c r="Y50" s="31">
        <f>X50/O50</f>
        <v>0</v>
      </c>
      <c r="Z50" s="32">
        <f>IF((J50*Y50-H50)&gt;0,J50*Y50-H50,0)</f>
        <v>0</v>
      </c>
      <c r="AA50" s="33">
        <f>AA49+D50</f>
        <v>2145000</v>
      </c>
      <c r="AB50" s="30">
        <f>AB49+F50</f>
        <v>80700</v>
      </c>
      <c r="AC50" s="30">
        <f>AC49+H50</f>
        <v>6776</v>
      </c>
      <c r="AD50" s="30">
        <f>AD49</f>
        <v>133353.5134116843</v>
      </c>
      <c r="AE50" s="30">
        <f>AE49+L50</f>
        <v>16258.460355152551</v>
      </c>
      <c r="AF50" s="30">
        <f>AE50-AB50+Z50</f>
        <v>-64441.539644847449</v>
      </c>
      <c r="AG50" s="30">
        <f>(AF50/((1+'Riester Rechner - Variablen'!$C$3)^B50))</f>
        <v>-31535.221089387142</v>
      </c>
    </row>
    <row r="51" ht="20.35" customHeight="1">
      <c r="A51" s="27">
        <v>72</v>
      </c>
      <c r="B51" s="28">
        <v>49</v>
      </c>
      <c r="C51" s="30">
        <v>0</v>
      </c>
      <c r="D51" s="30">
        <f>C51*12</f>
        <v>0</v>
      </c>
      <c r="E51" s="30">
        <f>IF((C51*0.04*12)&lt;2100,(C51*0.04),(2100/12))</f>
        <v>0</v>
      </c>
      <c r="F51" s="30">
        <f>E51*12</f>
        <v>0</v>
      </c>
      <c r="G51" s="30">
        <v>0</v>
      </c>
      <c r="H51" s="30">
        <f>G51*12</f>
        <v>0</v>
      </c>
      <c r="I51" s="30">
        <f>E51+G51</f>
        <v>0</v>
      </c>
      <c r="J51" s="30">
        <f>I51*12</f>
        <v>0</v>
      </c>
      <c r="K51" s="30">
        <f t="shared" si="1282"/>
        <v>338.7179240656781</v>
      </c>
      <c r="L51" s="30">
        <f>K51*12</f>
        <v>4064.615088788138</v>
      </c>
      <c r="M51" s="30">
        <f>C51+K51</f>
        <v>338.7179240656781</v>
      </c>
      <c r="N51" s="30">
        <f>M51/((1+'Riester Rechner - Variablen'!$C$3)^B51)</f>
        <v>163.305987738676</v>
      </c>
      <c r="O51" s="30">
        <f>M51*12</f>
        <v>4064.615088788138</v>
      </c>
      <c r="P51" s="30">
        <f>O51/((1+'Riester Rechner - Variablen'!$C$3)^B51)</f>
        <v>1959.671852864112</v>
      </c>
      <c r="Q51" s="30">
        <f>IF(O51&lt;'Riester Rechner - Lohnsteuertab'!$A$3,0,IF(O51&lt;'Riester Rechner - Lohnsteuertab'!$A$4,(993.62*(($O$3-'Riester Rechner - Lohnsteuertab'!$A$3)/10000)+1400)*($O$3-'Riester Rechner - Lohnsteuertab'!$A$3)/10000,IF(O51&lt;'Riester Rechner - Lohnsteuertab'!$A$5,((225.4*((O51-'Riester Rechner - Lohnsteuertab'!$A$4)/10000)+2397)*((O51-'Riester Rechner - Lohnsteuertab'!$A$4)/10000)+952.48),IF(O51&lt;'Riester Rechner - Lohnsteuertab'!$A$6,0.42*O51-8394.14,"hallo"))))</f>
        <v>0</v>
      </c>
      <c r="R51" s="30">
        <f>Q51*'Riester Rechner - Variablen'!$D$3</f>
        <v>0</v>
      </c>
      <c r="S51" s="30">
        <f>Q51*'Riester Rechner - Variablen'!$E$3</f>
        <v>0</v>
      </c>
      <c r="T51" s="30">
        <f>O51*'Riester Rechner - Variablen'!$G$3</f>
        <v>380.0415108016909</v>
      </c>
      <c r="U51" s="30">
        <f>O51*'Riester Rechner - Variablen'!$F$3</f>
        <v>325.169207103051</v>
      </c>
      <c r="V51" s="30">
        <f>O51*'Riester Rechner - Variablen'!$H$3</f>
        <v>47.75922729326061</v>
      </c>
      <c r="W51" s="30">
        <f>O51*'Riester Rechner - Variablen'!$I$3</f>
        <v>60.96922633182206</v>
      </c>
      <c r="X51" s="30">
        <f>SUM(Q51:S51)</f>
        <v>0</v>
      </c>
      <c r="Y51" s="31">
        <f>X51/O51</f>
        <v>0</v>
      </c>
      <c r="Z51" s="32">
        <f>IF((J51*Y51-H51)&gt;0,J51*Y51-H51,0)</f>
        <v>0</v>
      </c>
      <c r="AA51" s="33">
        <f>AA50+D51</f>
        <v>2145000</v>
      </c>
      <c r="AB51" s="30">
        <f>AB50+F51</f>
        <v>80700</v>
      </c>
      <c r="AC51" s="30">
        <f>AC50+H51</f>
        <v>6776</v>
      </c>
      <c r="AD51" s="30">
        <f>AD50</f>
        <v>133353.5134116843</v>
      </c>
      <c r="AE51" s="30">
        <f>AE50+L51</f>
        <v>20323.075443940688</v>
      </c>
      <c r="AF51" s="30">
        <f>AE51-AB51+Z51</f>
        <v>-60376.924556059312</v>
      </c>
      <c r="AG51" s="30">
        <f>(AF51/((1+'Riester Rechner - Variablen'!$C$3)^B51))</f>
        <v>-29109.511486433566</v>
      </c>
    </row>
    <row r="52" ht="20.35" customHeight="1">
      <c r="A52" s="27">
        <v>73</v>
      </c>
      <c r="B52" s="28">
        <v>50</v>
      </c>
      <c r="C52" s="30">
        <v>0</v>
      </c>
      <c r="D52" s="30">
        <f>C52*12</f>
        <v>0</v>
      </c>
      <c r="E52" s="30">
        <f>IF((C52*0.04*12)&lt;2100,(C52*0.04),(2100/12))</f>
        <v>0</v>
      </c>
      <c r="F52" s="30">
        <f>E52*12</f>
        <v>0</v>
      </c>
      <c r="G52" s="30">
        <v>0</v>
      </c>
      <c r="H52" s="30">
        <f>G52*12</f>
        <v>0</v>
      </c>
      <c r="I52" s="30">
        <f>E52+G52</f>
        <v>0</v>
      </c>
      <c r="J52" s="30">
        <f>I52*12</f>
        <v>0</v>
      </c>
      <c r="K52" s="30">
        <f t="shared" si="1282"/>
        <v>338.7179240656781</v>
      </c>
      <c r="L52" s="30">
        <f>K52*12</f>
        <v>4064.615088788138</v>
      </c>
      <c r="M52" s="30">
        <f>C52+K52</f>
        <v>338.7179240656781</v>
      </c>
      <c r="N52" s="30">
        <f>M52/((1+'Riester Rechner - Variablen'!$C$3)^B52)</f>
        <v>160.8925987573163</v>
      </c>
      <c r="O52" s="30">
        <f>M52*12</f>
        <v>4064.615088788138</v>
      </c>
      <c r="P52" s="30">
        <f>O52/((1+'Riester Rechner - Variablen'!$C$3)^B52)</f>
        <v>1930.711185087795</v>
      </c>
      <c r="Q52" s="30">
        <f>IF(O52&lt;'Riester Rechner - Lohnsteuertab'!$A$3,0,IF(O52&lt;'Riester Rechner - Lohnsteuertab'!$A$4,(993.62*(($O$3-'Riester Rechner - Lohnsteuertab'!$A$3)/10000)+1400)*($O$3-'Riester Rechner - Lohnsteuertab'!$A$3)/10000,IF(O52&lt;'Riester Rechner - Lohnsteuertab'!$A$5,((225.4*((O52-'Riester Rechner - Lohnsteuertab'!$A$4)/10000)+2397)*((O52-'Riester Rechner - Lohnsteuertab'!$A$4)/10000)+952.48),IF(O52&lt;'Riester Rechner - Lohnsteuertab'!$A$6,0.42*O52-8394.14,"hallo"))))</f>
        <v>0</v>
      </c>
      <c r="R52" s="30">
        <f>Q52*'Riester Rechner - Variablen'!$D$3</f>
        <v>0</v>
      </c>
      <c r="S52" s="30">
        <f>Q52*'Riester Rechner - Variablen'!$E$3</f>
        <v>0</v>
      </c>
      <c r="T52" s="30">
        <f>O52*'Riester Rechner - Variablen'!$G$3</f>
        <v>380.0415108016909</v>
      </c>
      <c r="U52" s="30">
        <f>O52*'Riester Rechner - Variablen'!$F$3</f>
        <v>325.169207103051</v>
      </c>
      <c r="V52" s="30">
        <f>O52*'Riester Rechner - Variablen'!$H$3</f>
        <v>47.75922729326061</v>
      </c>
      <c r="W52" s="30">
        <f>O52*'Riester Rechner - Variablen'!$I$3</f>
        <v>60.96922633182206</v>
      </c>
      <c r="X52" s="30">
        <f>SUM(Q52:S52)</f>
        <v>0</v>
      </c>
      <c r="Y52" s="31">
        <f>X52/O52</f>
        <v>0</v>
      </c>
      <c r="Z52" s="32">
        <f>IF((J52*Y52-H52)&gt;0,J52*Y52-H52,0)</f>
        <v>0</v>
      </c>
      <c r="AA52" s="33">
        <f>AA51+D52</f>
        <v>2145000</v>
      </c>
      <c r="AB52" s="30">
        <f>AB51+F52</f>
        <v>80700</v>
      </c>
      <c r="AC52" s="30">
        <f>AC51+H52</f>
        <v>6776</v>
      </c>
      <c r="AD52" s="30">
        <f>AD51</f>
        <v>133353.5134116843</v>
      </c>
      <c r="AE52" s="30">
        <f>AE51+L52</f>
        <v>24387.690532728826</v>
      </c>
      <c r="AF52" s="30">
        <f>AE52-AB52+Z52</f>
        <v>-56312.309467271174</v>
      </c>
      <c r="AG52" s="30">
        <f>(AF52/((1+'Riester Rechner - Variablen'!$C$3)^B52))</f>
        <v>-26748.610476423106</v>
      </c>
    </row>
    <row r="53" ht="20.35" customHeight="1">
      <c r="A53" s="27">
        <v>74</v>
      </c>
      <c r="B53" s="28">
        <v>51</v>
      </c>
      <c r="C53" s="30">
        <v>0</v>
      </c>
      <c r="D53" s="30">
        <f>C53*12</f>
        <v>0</v>
      </c>
      <c r="E53" s="30">
        <f>IF((C53*0.04*12)&lt;2100,(C53*0.04),(2100/12))</f>
        <v>0</v>
      </c>
      <c r="F53" s="30">
        <f>E53*12</f>
        <v>0</v>
      </c>
      <c r="G53" s="30">
        <v>0</v>
      </c>
      <c r="H53" s="30">
        <f>G53*12</f>
        <v>0</v>
      </c>
      <c r="I53" s="30">
        <f>E53+G53</f>
        <v>0</v>
      </c>
      <c r="J53" s="30">
        <f>I53*12</f>
        <v>0</v>
      </c>
      <c r="K53" s="30">
        <f t="shared" si="1282"/>
        <v>338.7179240656781</v>
      </c>
      <c r="L53" s="30">
        <f>K53*12</f>
        <v>4064.615088788138</v>
      </c>
      <c r="M53" s="30">
        <f>C53+K53</f>
        <v>338.7179240656781</v>
      </c>
      <c r="N53" s="30">
        <f>M53/((1+'Riester Rechner - Variablen'!$C$3)^B53)</f>
        <v>158.5148756229717</v>
      </c>
      <c r="O53" s="30">
        <f>M53*12</f>
        <v>4064.615088788138</v>
      </c>
      <c r="P53" s="30">
        <f>O53/((1+'Riester Rechner - Variablen'!$C$3)^B53)</f>
        <v>1902.178507475661</v>
      </c>
      <c r="Q53" s="30">
        <f>IF(O53&lt;'Riester Rechner - Lohnsteuertab'!$A$3,0,IF(O53&lt;'Riester Rechner - Lohnsteuertab'!$A$4,(993.62*(($O$3-'Riester Rechner - Lohnsteuertab'!$A$3)/10000)+1400)*($O$3-'Riester Rechner - Lohnsteuertab'!$A$3)/10000,IF(O53&lt;'Riester Rechner - Lohnsteuertab'!$A$5,((225.4*((O53-'Riester Rechner - Lohnsteuertab'!$A$4)/10000)+2397)*((O53-'Riester Rechner - Lohnsteuertab'!$A$4)/10000)+952.48),IF(O53&lt;'Riester Rechner - Lohnsteuertab'!$A$6,0.42*O53-8394.14,"hallo"))))</f>
        <v>0</v>
      </c>
      <c r="R53" s="30">
        <f>Q53*'Riester Rechner - Variablen'!$D$3</f>
        <v>0</v>
      </c>
      <c r="S53" s="30">
        <f>Q53*'Riester Rechner - Variablen'!$E$3</f>
        <v>0</v>
      </c>
      <c r="T53" s="30">
        <f>O53*'Riester Rechner - Variablen'!$G$3</f>
        <v>380.0415108016909</v>
      </c>
      <c r="U53" s="30">
        <f>O53*'Riester Rechner - Variablen'!$F$3</f>
        <v>325.169207103051</v>
      </c>
      <c r="V53" s="30">
        <f>O53*'Riester Rechner - Variablen'!$H$3</f>
        <v>47.75922729326061</v>
      </c>
      <c r="W53" s="30">
        <f>O53*'Riester Rechner - Variablen'!$I$3</f>
        <v>60.96922633182206</v>
      </c>
      <c r="X53" s="30">
        <f>SUM(Q53:S53)</f>
        <v>0</v>
      </c>
      <c r="Y53" s="31">
        <f>X53/O53</f>
        <v>0</v>
      </c>
      <c r="Z53" s="32">
        <f>IF((J53*Y53-H53)&gt;0,J53*Y53-H53,0)</f>
        <v>0</v>
      </c>
      <c r="AA53" s="33">
        <f>AA52+D53</f>
        <v>2145000</v>
      </c>
      <c r="AB53" s="30">
        <f>AB52+F53</f>
        <v>80700</v>
      </c>
      <c r="AC53" s="30">
        <f>AC52+H53</f>
        <v>6776</v>
      </c>
      <c r="AD53" s="30">
        <f>AD52</f>
        <v>133353.5134116843</v>
      </c>
      <c r="AE53" s="30">
        <f>AE52+L53</f>
        <v>28452.305621516964</v>
      </c>
      <c r="AF53" s="30">
        <f>AE53-AB53+Z53</f>
        <v>-52247.694378483036</v>
      </c>
      <c r="AG53" s="30">
        <f>(AF53/((1+'Riester Rechner - Variablen'!$C$3)^B53))</f>
        <v>-24451.1323067343</v>
      </c>
    </row>
    <row r="54" ht="20.35" customHeight="1">
      <c r="A54" s="27">
        <v>75</v>
      </c>
      <c r="B54" s="28">
        <v>52</v>
      </c>
      <c r="C54" s="30">
        <v>0</v>
      </c>
      <c r="D54" s="30">
        <f>C54*12</f>
        <v>0</v>
      </c>
      <c r="E54" s="30">
        <f>IF((C54*0.04*12)&lt;2100,(C54*0.04),(2100/12))</f>
        <v>0</v>
      </c>
      <c r="F54" s="30">
        <f>E54*12</f>
        <v>0</v>
      </c>
      <c r="G54" s="30">
        <v>0</v>
      </c>
      <c r="H54" s="30">
        <f>G54*12</f>
        <v>0</v>
      </c>
      <c r="I54" s="30">
        <f>E54+G54</f>
        <v>0</v>
      </c>
      <c r="J54" s="30">
        <f>I54*12</f>
        <v>0</v>
      </c>
      <c r="K54" s="30">
        <f t="shared" si="1282"/>
        <v>338.7179240656781</v>
      </c>
      <c r="L54" s="30">
        <f>K54*12</f>
        <v>4064.615088788138</v>
      </c>
      <c r="M54" s="30">
        <f>C54+K54</f>
        <v>338.7179240656781</v>
      </c>
      <c r="N54" s="30">
        <f>M54/((1+'Riester Rechner - Variablen'!$C$3)^B54)</f>
        <v>156.1722912541593</v>
      </c>
      <c r="O54" s="30">
        <f>M54*12</f>
        <v>4064.615088788138</v>
      </c>
      <c r="P54" s="30">
        <f>O54/((1+'Riester Rechner - Variablen'!$C$3)^B54)</f>
        <v>1874.067495049912</v>
      </c>
      <c r="Q54" s="30">
        <f>IF(O54&lt;'Riester Rechner - Lohnsteuertab'!$A$3,0,IF(O54&lt;'Riester Rechner - Lohnsteuertab'!$A$4,(993.62*(($O$3-'Riester Rechner - Lohnsteuertab'!$A$3)/10000)+1400)*($O$3-'Riester Rechner - Lohnsteuertab'!$A$3)/10000,IF(O54&lt;'Riester Rechner - Lohnsteuertab'!$A$5,((225.4*((O54-'Riester Rechner - Lohnsteuertab'!$A$4)/10000)+2397)*((O54-'Riester Rechner - Lohnsteuertab'!$A$4)/10000)+952.48),IF(O54&lt;'Riester Rechner - Lohnsteuertab'!$A$6,0.42*O54-8394.14,"hallo"))))</f>
        <v>0</v>
      </c>
      <c r="R54" s="30">
        <f>Q54*'Riester Rechner - Variablen'!$D$3</f>
        <v>0</v>
      </c>
      <c r="S54" s="30">
        <f>Q54*'Riester Rechner - Variablen'!$E$3</f>
        <v>0</v>
      </c>
      <c r="T54" s="30">
        <f>O54*'Riester Rechner - Variablen'!$G$3</f>
        <v>380.0415108016909</v>
      </c>
      <c r="U54" s="30">
        <f>O54*'Riester Rechner - Variablen'!$F$3</f>
        <v>325.169207103051</v>
      </c>
      <c r="V54" s="30">
        <f>O54*'Riester Rechner - Variablen'!$H$3</f>
        <v>47.75922729326061</v>
      </c>
      <c r="W54" s="30">
        <f>O54*'Riester Rechner - Variablen'!$I$3</f>
        <v>60.96922633182206</v>
      </c>
      <c r="X54" s="30">
        <f>SUM(Q54:S54)</f>
        <v>0</v>
      </c>
      <c r="Y54" s="31">
        <f>X54/O54</f>
        <v>0</v>
      </c>
      <c r="Z54" s="32">
        <f>IF((J54*Y54-H54)&gt;0,J54*Y54-H54,0)</f>
        <v>0</v>
      </c>
      <c r="AA54" s="33">
        <f>AA53+D54</f>
        <v>2145000</v>
      </c>
      <c r="AB54" s="30">
        <f>AB53+F54</f>
        <v>80700</v>
      </c>
      <c r="AC54" s="30">
        <f>AC53+H54</f>
        <v>6776</v>
      </c>
      <c r="AD54" s="30">
        <f>AD53</f>
        <v>133353.5134116843</v>
      </c>
      <c r="AE54" s="30">
        <f>AE53+L54</f>
        <v>32516.9207103051</v>
      </c>
      <c r="AF54" s="30">
        <f>AE54-AB54+Z54</f>
        <v>-48183.0792896949</v>
      </c>
      <c r="AG54" s="30">
        <f>(AF54/((1+'Riester Rechner - Variablen'!$C$3)^B54))</f>
        <v>-22215.718028826250</v>
      </c>
    </row>
    <row r="55" ht="20.35" customHeight="1">
      <c r="A55" s="27">
        <v>76</v>
      </c>
      <c r="B55" s="28">
        <v>53</v>
      </c>
      <c r="C55" s="30">
        <v>0</v>
      </c>
      <c r="D55" s="30">
        <f>C55*12</f>
        <v>0</v>
      </c>
      <c r="E55" s="30">
        <f>IF((C55*0.04*12)&lt;2100,(C55*0.04),(2100/12))</f>
        <v>0</v>
      </c>
      <c r="F55" s="30">
        <f>E55*12</f>
        <v>0</v>
      </c>
      <c r="G55" s="30">
        <v>0</v>
      </c>
      <c r="H55" s="30">
        <f>G55*12</f>
        <v>0</v>
      </c>
      <c r="I55" s="30">
        <f>E55+G55</f>
        <v>0</v>
      </c>
      <c r="J55" s="30">
        <f>I55*12</f>
        <v>0</v>
      </c>
      <c r="K55" s="30">
        <f t="shared" si="1282"/>
        <v>338.7179240656781</v>
      </c>
      <c r="L55" s="30">
        <f>K55*12</f>
        <v>4064.615088788138</v>
      </c>
      <c r="M55" s="30">
        <f>C55+K55</f>
        <v>338.7179240656781</v>
      </c>
      <c r="N55" s="30">
        <f>M55/((1+'Riester Rechner - Variablen'!$C$3)^B55)</f>
        <v>153.8643263587777</v>
      </c>
      <c r="O55" s="30">
        <f>M55*12</f>
        <v>4064.615088788138</v>
      </c>
      <c r="P55" s="30">
        <f>O55/((1+'Riester Rechner - Variablen'!$C$3)^B55)</f>
        <v>1846.371916305333</v>
      </c>
      <c r="Q55" s="30">
        <f>IF(O55&lt;'Riester Rechner - Lohnsteuertab'!$A$3,0,IF(O55&lt;'Riester Rechner - Lohnsteuertab'!$A$4,(993.62*(($O$3-'Riester Rechner - Lohnsteuertab'!$A$3)/10000)+1400)*($O$3-'Riester Rechner - Lohnsteuertab'!$A$3)/10000,IF(O55&lt;'Riester Rechner - Lohnsteuertab'!$A$5,((225.4*((O55-'Riester Rechner - Lohnsteuertab'!$A$4)/10000)+2397)*((O55-'Riester Rechner - Lohnsteuertab'!$A$4)/10000)+952.48),IF(O55&lt;'Riester Rechner - Lohnsteuertab'!$A$6,0.42*O55-8394.14,"hallo"))))</f>
        <v>0</v>
      </c>
      <c r="R55" s="30">
        <f>Q55*'Riester Rechner - Variablen'!$D$3</f>
        <v>0</v>
      </c>
      <c r="S55" s="30">
        <f>Q55*'Riester Rechner - Variablen'!$E$3</f>
        <v>0</v>
      </c>
      <c r="T55" s="30">
        <f>O55*'Riester Rechner - Variablen'!$G$3</f>
        <v>380.0415108016909</v>
      </c>
      <c r="U55" s="30">
        <f>O55*'Riester Rechner - Variablen'!$F$3</f>
        <v>325.169207103051</v>
      </c>
      <c r="V55" s="30">
        <f>O55*'Riester Rechner - Variablen'!$H$3</f>
        <v>47.75922729326061</v>
      </c>
      <c r="W55" s="30">
        <f>O55*'Riester Rechner - Variablen'!$I$3</f>
        <v>60.96922633182206</v>
      </c>
      <c r="X55" s="30">
        <f>SUM(Q55:S55)</f>
        <v>0</v>
      </c>
      <c r="Y55" s="31">
        <f>X55/O55</f>
        <v>0</v>
      </c>
      <c r="Z55" s="32">
        <f>IF((J55*Y55-H55)&gt;0,J55*Y55-H55,0)</f>
        <v>0</v>
      </c>
      <c r="AA55" s="33">
        <f>AA54+D55</f>
        <v>2145000</v>
      </c>
      <c r="AB55" s="30">
        <f>AB54+F55</f>
        <v>80700</v>
      </c>
      <c r="AC55" s="30">
        <f>AC54+H55</f>
        <v>6776</v>
      </c>
      <c r="AD55" s="30">
        <f>AD54</f>
        <v>133353.5134116843</v>
      </c>
      <c r="AE55" s="30">
        <f>AE54+L55</f>
        <v>36581.535799093239</v>
      </c>
      <c r="AF55" s="30">
        <f>AE55-AB55+Z55</f>
        <v>-44118.464200906761</v>
      </c>
      <c r="AG55" s="30">
        <f>(AF55/((1+'Riester Rechner - Variablen'!$C$3)^B55))</f>
        <v>-20041.035008646639</v>
      </c>
    </row>
    <row r="56" ht="20.35" customHeight="1">
      <c r="A56" s="27">
        <v>77</v>
      </c>
      <c r="B56" s="28">
        <v>54</v>
      </c>
      <c r="C56" s="30">
        <v>0</v>
      </c>
      <c r="D56" s="30">
        <f>C56*12</f>
        <v>0</v>
      </c>
      <c r="E56" s="30">
        <f>IF((C56*0.04*12)&lt;2100,(C56*0.04),(2100/12))</f>
        <v>0</v>
      </c>
      <c r="F56" s="30">
        <f>E56*12</f>
        <v>0</v>
      </c>
      <c r="G56" s="30">
        <v>0</v>
      </c>
      <c r="H56" s="30">
        <f>G56*12</f>
        <v>0</v>
      </c>
      <c r="I56" s="30">
        <f>E56+G56</f>
        <v>0</v>
      </c>
      <c r="J56" s="30">
        <f>I56*12</f>
        <v>0</v>
      </c>
      <c r="K56" s="30">
        <f t="shared" si="1282"/>
        <v>338.7179240656781</v>
      </c>
      <c r="L56" s="30">
        <f>K56*12</f>
        <v>4064.615088788138</v>
      </c>
      <c r="M56" s="30">
        <f>C56+K56</f>
        <v>338.7179240656781</v>
      </c>
      <c r="N56" s="30">
        <f>M56/((1+'Riester Rechner - Variablen'!$C$3)^B56)</f>
        <v>151.5904693189928</v>
      </c>
      <c r="O56" s="30">
        <f>M56*12</f>
        <v>4064.615088788138</v>
      </c>
      <c r="P56" s="30">
        <f>O56/((1+'Riester Rechner - Variablen'!$C$3)^B56)</f>
        <v>1819.085631827914</v>
      </c>
      <c r="Q56" s="30">
        <f>IF(O56&lt;'Riester Rechner - Lohnsteuertab'!$A$3,0,IF(O56&lt;'Riester Rechner - Lohnsteuertab'!$A$4,(993.62*(($O$3-'Riester Rechner - Lohnsteuertab'!$A$3)/10000)+1400)*($O$3-'Riester Rechner - Lohnsteuertab'!$A$3)/10000,IF(O56&lt;'Riester Rechner - Lohnsteuertab'!$A$5,((225.4*((O56-'Riester Rechner - Lohnsteuertab'!$A$4)/10000)+2397)*((O56-'Riester Rechner - Lohnsteuertab'!$A$4)/10000)+952.48),IF(O56&lt;'Riester Rechner - Lohnsteuertab'!$A$6,0.42*O56-8394.14,"hallo"))))</f>
        <v>0</v>
      </c>
      <c r="R56" s="30">
        <f>Q56*'Riester Rechner - Variablen'!$D$3</f>
        <v>0</v>
      </c>
      <c r="S56" s="30">
        <f>Q56*'Riester Rechner - Variablen'!$E$3</f>
        <v>0</v>
      </c>
      <c r="T56" s="30">
        <f>O56*'Riester Rechner - Variablen'!$G$3</f>
        <v>380.0415108016909</v>
      </c>
      <c r="U56" s="30">
        <f>O56*'Riester Rechner - Variablen'!$F$3</f>
        <v>325.169207103051</v>
      </c>
      <c r="V56" s="30">
        <f>O56*'Riester Rechner - Variablen'!$H$3</f>
        <v>47.75922729326061</v>
      </c>
      <c r="W56" s="30">
        <f>O56*'Riester Rechner - Variablen'!$I$3</f>
        <v>60.96922633182206</v>
      </c>
      <c r="X56" s="30">
        <f>SUM(Q56:S56)</f>
        <v>0</v>
      </c>
      <c r="Y56" s="31">
        <f>X56/O56</f>
        <v>0</v>
      </c>
      <c r="Z56" s="32">
        <f>IF((J56*Y56-H56)&gt;0,J56*Y56-H56,0)</f>
        <v>0</v>
      </c>
      <c r="AA56" s="33">
        <f>AA55+D56</f>
        <v>2145000</v>
      </c>
      <c r="AB56" s="30">
        <f>AB55+F56</f>
        <v>80700</v>
      </c>
      <c r="AC56" s="30">
        <f>AC55+H56</f>
        <v>6776</v>
      </c>
      <c r="AD56" s="30">
        <f>AD55</f>
        <v>133353.5134116843</v>
      </c>
      <c r="AE56" s="30">
        <f>AE55+L56</f>
        <v>40646.150887881377</v>
      </c>
      <c r="AF56" s="30">
        <f>AE56-AB56+Z56</f>
        <v>-40053.849112118623</v>
      </c>
      <c r="AG56" s="30">
        <f>(AF56/((1+'Riester Rechner - Variablen'!$C$3)^B56))</f>
        <v>-17925.776445656462</v>
      </c>
    </row>
    <row r="57" ht="20.35" customHeight="1">
      <c r="A57" s="27">
        <v>78</v>
      </c>
      <c r="B57" s="28">
        <v>55</v>
      </c>
      <c r="C57" s="30">
        <v>0</v>
      </c>
      <c r="D57" s="30">
        <f>C57*12</f>
        <v>0</v>
      </c>
      <c r="E57" s="30">
        <f>IF((C57*0.04*12)&lt;2100,(C57*0.04),(2100/12))</f>
        <v>0</v>
      </c>
      <c r="F57" s="30">
        <f>E57*12</f>
        <v>0</v>
      </c>
      <c r="G57" s="30">
        <v>0</v>
      </c>
      <c r="H57" s="30">
        <f>G57*12</f>
        <v>0</v>
      </c>
      <c r="I57" s="30">
        <f>E57+G57</f>
        <v>0</v>
      </c>
      <c r="J57" s="30">
        <f>I57*12</f>
        <v>0</v>
      </c>
      <c r="K57" s="30">
        <f t="shared" si="1282"/>
        <v>338.7179240656781</v>
      </c>
      <c r="L57" s="30">
        <f>K57*12</f>
        <v>4064.615088788138</v>
      </c>
      <c r="M57" s="30">
        <f>C57+K57</f>
        <v>338.7179240656781</v>
      </c>
      <c r="N57" s="30">
        <f>M57/((1+'Riester Rechner - Variablen'!$C$3)^B57)</f>
        <v>149.3502160778255</v>
      </c>
      <c r="O57" s="30">
        <f>M57*12</f>
        <v>4064.615088788138</v>
      </c>
      <c r="P57" s="30">
        <f>O57/((1+'Riester Rechner - Variablen'!$C$3)^B57)</f>
        <v>1792.202592933906</v>
      </c>
      <c r="Q57" s="30">
        <f>IF(O57&lt;'Riester Rechner - Lohnsteuertab'!$A$3,0,IF(O57&lt;'Riester Rechner - Lohnsteuertab'!$A$4,(993.62*(($O$3-'Riester Rechner - Lohnsteuertab'!$A$3)/10000)+1400)*($O$3-'Riester Rechner - Lohnsteuertab'!$A$3)/10000,IF(O57&lt;'Riester Rechner - Lohnsteuertab'!$A$5,((225.4*((O57-'Riester Rechner - Lohnsteuertab'!$A$4)/10000)+2397)*((O57-'Riester Rechner - Lohnsteuertab'!$A$4)/10000)+952.48),IF(O57&lt;'Riester Rechner - Lohnsteuertab'!$A$6,0.42*O57-8394.14,"hallo"))))</f>
        <v>0</v>
      </c>
      <c r="R57" s="30">
        <f>Q57*'Riester Rechner - Variablen'!$D$3</f>
        <v>0</v>
      </c>
      <c r="S57" s="30">
        <f>Q57*'Riester Rechner - Variablen'!$E$3</f>
        <v>0</v>
      </c>
      <c r="T57" s="30">
        <f>O57*'Riester Rechner - Variablen'!$G$3</f>
        <v>380.0415108016909</v>
      </c>
      <c r="U57" s="30">
        <f>O57*'Riester Rechner - Variablen'!$F$3</f>
        <v>325.169207103051</v>
      </c>
      <c r="V57" s="30">
        <f>O57*'Riester Rechner - Variablen'!$H$3</f>
        <v>47.75922729326061</v>
      </c>
      <c r="W57" s="30">
        <f>O57*'Riester Rechner - Variablen'!$I$3</f>
        <v>60.96922633182206</v>
      </c>
      <c r="X57" s="30">
        <f>SUM(Q57:S57)</f>
        <v>0</v>
      </c>
      <c r="Y57" s="31">
        <f>X57/O57</f>
        <v>0</v>
      </c>
      <c r="Z57" s="32">
        <f>IF((J57*Y57-H57)&gt;0,J57*Y57-H57,0)</f>
        <v>0</v>
      </c>
      <c r="AA57" s="33">
        <f>AA56+D57</f>
        <v>2145000</v>
      </c>
      <c r="AB57" s="30">
        <f>AB56+F57</f>
        <v>80700</v>
      </c>
      <c r="AC57" s="30">
        <f>AC56+H57</f>
        <v>6776</v>
      </c>
      <c r="AD57" s="30">
        <f>AD56</f>
        <v>133353.5134116843</v>
      </c>
      <c r="AE57" s="30">
        <f>AE56+L57</f>
        <v>44710.765976669514</v>
      </c>
      <c r="AF57" s="30">
        <f>AE57-AB57+Z57</f>
        <v>-35989.234023330486</v>
      </c>
      <c r="AG57" s="30">
        <f>(AF57/((1+'Riester Rechner - Variablen'!$C$3)^B57))</f>
        <v>-15868.660900323694</v>
      </c>
    </row>
    <row r="58" ht="20.35" customHeight="1">
      <c r="A58" s="27">
        <v>79</v>
      </c>
      <c r="B58" s="28">
        <v>56</v>
      </c>
      <c r="C58" s="30">
        <v>0</v>
      </c>
      <c r="D58" s="30">
        <f>C58*12</f>
        <v>0</v>
      </c>
      <c r="E58" s="30">
        <f>IF((C58*0.04*12)&lt;2100,(C58*0.04),(2100/12))</f>
        <v>0</v>
      </c>
      <c r="F58" s="30">
        <f>E58*12</f>
        <v>0</v>
      </c>
      <c r="G58" s="30">
        <v>0</v>
      </c>
      <c r="H58" s="30">
        <f>G58*12</f>
        <v>0</v>
      </c>
      <c r="I58" s="30">
        <f>E58+G58</f>
        <v>0</v>
      </c>
      <c r="J58" s="30">
        <f>I58*12</f>
        <v>0</v>
      </c>
      <c r="K58" s="30">
        <f t="shared" si="1282"/>
        <v>338.7179240656781</v>
      </c>
      <c r="L58" s="30">
        <f>K58*12</f>
        <v>4064.615088788138</v>
      </c>
      <c r="M58" s="30">
        <f>C58+K58</f>
        <v>338.7179240656781</v>
      </c>
      <c r="N58" s="30">
        <f>M58/((1+'Riester Rechner - Variablen'!$C$3)^B58)</f>
        <v>147.1430700274143</v>
      </c>
      <c r="O58" s="30">
        <f>M58*12</f>
        <v>4064.615088788138</v>
      </c>
      <c r="P58" s="30">
        <f>O58/((1+'Riester Rechner - Variablen'!$C$3)^B58)</f>
        <v>1765.716840328971</v>
      </c>
      <c r="Q58" s="30">
        <f>IF(O58&lt;'Riester Rechner - Lohnsteuertab'!$A$3,0,IF(O58&lt;'Riester Rechner - Lohnsteuertab'!$A$4,(993.62*(($O$3-'Riester Rechner - Lohnsteuertab'!$A$3)/10000)+1400)*($O$3-'Riester Rechner - Lohnsteuertab'!$A$3)/10000,IF(O58&lt;'Riester Rechner - Lohnsteuertab'!$A$5,((225.4*((O58-'Riester Rechner - Lohnsteuertab'!$A$4)/10000)+2397)*((O58-'Riester Rechner - Lohnsteuertab'!$A$4)/10000)+952.48),IF(O58&lt;'Riester Rechner - Lohnsteuertab'!$A$6,0.42*O58-8394.14,"hallo"))))</f>
        <v>0</v>
      </c>
      <c r="R58" s="30">
        <f>Q58*'Riester Rechner - Variablen'!$D$3</f>
        <v>0</v>
      </c>
      <c r="S58" s="30">
        <f>Q58*'Riester Rechner - Variablen'!$E$3</f>
        <v>0</v>
      </c>
      <c r="T58" s="30">
        <f>O58*'Riester Rechner - Variablen'!$G$3</f>
        <v>380.0415108016909</v>
      </c>
      <c r="U58" s="30">
        <f>O58*'Riester Rechner - Variablen'!$F$3</f>
        <v>325.169207103051</v>
      </c>
      <c r="V58" s="30">
        <f>O58*'Riester Rechner - Variablen'!$H$3</f>
        <v>47.75922729326061</v>
      </c>
      <c r="W58" s="30">
        <f>O58*'Riester Rechner - Variablen'!$I$3</f>
        <v>60.96922633182206</v>
      </c>
      <c r="X58" s="30">
        <f>SUM(Q58:S58)</f>
        <v>0</v>
      </c>
      <c r="Y58" s="31">
        <f>X58/O58</f>
        <v>0</v>
      </c>
      <c r="Z58" s="32">
        <f>IF((J58*Y58-H58)&gt;0,J58*Y58-H58,0)</f>
        <v>0</v>
      </c>
      <c r="AA58" s="33">
        <f>AA57+D58</f>
        <v>2145000</v>
      </c>
      <c r="AB58" s="30">
        <f>AB57+F58</f>
        <v>80700</v>
      </c>
      <c r="AC58" s="30">
        <f>AC57+H58</f>
        <v>6776</v>
      </c>
      <c r="AD58" s="30">
        <f>AD57</f>
        <v>133353.5134116843</v>
      </c>
      <c r="AE58" s="30">
        <f>AE57+L58</f>
        <v>48775.381065457652</v>
      </c>
      <c r="AF58" s="30">
        <f>AE58-AB58+Z58</f>
        <v>-31924.618934542348</v>
      </c>
      <c r="AG58" s="30">
        <f>(AF58/((1+'Riester Rechner - Variablen'!$C$3)^B58))</f>
        <v>-13868.431829940679</v>
      </c>
    </row>
    <row r="59" ht="20.35" customHeight="1">
      <c r="A59" s="27">
        <v>80</v>
      </c>
      <c r="B59" s="28">
        <v>57</v>
      </c>
      <c r="C59" s="30">
        <v>0</v>
      </c>
      <c r="D59" s="30">
        <f>C59*12</f>
        <v>0</v>
      </c>
      <c r="E59" s="30">
        <f>IF((C59*0.04*12)&lt;2100,(C59*0.04),(2100/12))</f>
        <v>0</v>
      </c>
      <c r="F59" s="30">
        <f>E59*12</f>
        <v>0</v>
      </c>
      <c r="G59" s="30">
        <v>0</v>
      </c>
      <c r="H59" s="30">
        <f>G59*12</f>
        <v>0</v>
      </c>
      <c r="I59" s="30">
        <f>E59+G59</f>
        <v>0</v>
      </c>
      <c r="J59" s="30">
        <f>I59*12</f>
        <v>0</v>
      </c>
      <c r="K59" s="30">
        <f t="shared" si="1282"/>
        <v>338.7179240656781</v>
      </c>
      <c r="L59" s="30">
        <f>K59*12</f>
        <v>4064.615088788138</v>
      </c>
      <c r="M59" s="30">
        <f>C59+K59</f>
        <v>338.7179240656781</v>
      </c>
      <c r="N59" s="30">
        <f>M59/((1+'Riester Rechner - Variablen'!$C$3)^B59)</f>
        <v>144.9685418989303</v>
      </c>
      <c r="O59" s="30">
        <f>M59*12</f>
        <v>4064.615088788138</v>
      </c>
      <c r="P59" s="30">
        <f>O59/((1+'Riester Rechner - Variablen'!$C$3)^B59)</f>
        <v>1739.622502787164</v>
      </c>
      <c r="Q59" s="30">
        <f>IF(O59&lt;'Riester Rechner - Lohnsteuertab'!$A$3,0,IF(O59&lt;'Riester Rechner - Lohnsteuertab'!$A$4,(993.62*(($O$3-'Riester Rechner - Lohnsteuertab'!$A$3)/10000)+1400)*($O$3-'Riester Rechner - Lohnsteuertab'!$A$3)/10000,IF(O59&lt;'Riester Rechner - Lohnsteuertab'!$A$5,((225.4*((O59-'Riester Rechner - Lohnsteuertab'!$A$4)/10000)+2397)*((O59-'Riester Rechner - Lohnsteuertab'!$A$4)/10000)+952.48),IF(O59&lt;'Riester Rechner - Lohnsteuertab'!$A$6,0.42*O59-8394.14,"hallo"))))</f>
        <v>0</v>
      </c>
      <c r="R59" s="30">
        <f>Q59*'Riester Rechner - Variablen'!$D$3</f>
        <v>0</v>
      </c>
      <c r="S59" s="30">
        <f>Q59*'Riester Rechner - Variablen'!$E$3</f>
        <v>0</v>
      </c>
      <c r="T59" s="30">
        <f>O59*'Riester Rechner - Variablen'!$G$3</f>
        <v>380.0415108016909</v>
      </c>
      <c r="U59" s="30">
        <f>O59*'Riester Rechner - Variablen'!$F$3</f>
        <v>325.169207103051</v>
      </c>
      <c r="V59" s="30">
        <f>O59*'Riester Rechner - Variablen'!$H$3</f>
        <v>47.75922729326061</v>
      </c>
      <c r="W59" s="30">
        <f>O59*'Riester Rechner - Variablen'!$I$3</f>
        <v>60.96922633182206</v>
      </c>
      <c r="X59" s="30">
        <f>SUM(Q59:S59)</f>
        <v>0</v>
      </c>
      <c r="Y59" s="31">
        <f>X59/O59</f>
        <v>0</v>
      </c>
      <c r="Z59" s="32">
        <f>IF((J59*Y59-H59)&gt;0,J59*Y59-H59,0)</f>
        <v>0</v>
      </c>
      <c r="AA59" s="33">
        <f>AA58+D59</f>
        <v>2145000</v>
      </c>
      <c r="AB59" s="30">
        <f>AB58+F59</f>
        <v>80700</v>
      </c>
      <c r="AC59" s="30">
        <f>AC58+H59</f>
        <v>6776</v>
      </c>
      <c r="AD59" s="30">
        <f>AD58</f>
        <v>133353.5134116843</v>
      </c>
      <c r="AE59" s="30">
        <f>AE58+L59</f>
        <v>52839.996154245790</v>
      </c>
      <c r="AF59" s="30">
        <f>AE59-AB59+Z59</f>
        <v>-27860.003845754210</v>
      </c>
      <c r="AG59" s="30">
        <f>(AF59/((1+'Riester Rechner - Variablen'!$C$3)^B59))</f>
        <v>-11923.857132622372</v>
      </c>
    </row>
    <row r="60" ht="20.35" customHeight="1">
      <c r="A60" s="27">
        <v>81</v>
      </c>
      <c r="B60" s="28">
        <v>58</v>
      </c>
      <c r="C60" s="30">
        <v>0</v>
      </c>
      <c r="D60" s="30">
        <f>C60*12</f>
        <v>0</v>
      </c>
      <c r="E60" s="30">
        <f>IF((C60*0.04*12)&lt;2100,(C60*0.04),(2100/12))</f>
        <v>0</v>
      </c>
      <c r="F60" s="30">
        <f>E60*12</f>
        <v>0</v>
      </c>
      <c r="G60" s="30">
        <v>0</v>
      </c>
      <c r="H60" s="30">
        <f>G60*12</f>
        <v>0</v>
      </c>
      <c r="I60" s="30">
        <f>E60+G60</f>
        <v>0</v>
      </c>
      <c r="J60" s="30">
        <f>I60*12</f>
        <v>0</v>
      </c>
      <c r="K60" s="30">
        <f t="shared" si="1282"/>
        <v>338.7179240656781</v>
      </c>
      <c r="L60" s="30">
        <f>K60*12</f>
        <v>4064.615088788138</v>
      </c>
      <c r="M60" s="30">
        <f>C60+K60</f>
        <v>338.7179240656781</v>
      </c>
      <c r="N60" s="30">
        <f>M60/((1+'Riester Rechner - Variablen'!$C$3)^B60)</f>
        <v>142.8261496541186</v>
      </c>
      <c r="O60" s="30">
        <f>M60*12</f>
        <v>4064.615088788138</v>
      </c>
      <c r="P60" s="30">
        <f>O60/((1+'Riester Rechner - Variablen'!$C$3)^B60)</f>
        <v>1713.913795849423</v>
      </c>
      <c r="Q60" s="30">
        <f>IF(O60&lt;'Riester Rechner - Lohnsteuertab'!$A$3,0,IF(O60&lt;'Riester Rechner - Lohnsteuertab'!$A$4,(993.62*(($O$3-'Riester Rechner - Lohnsteuertab'!$A$3)/10000)+1400)*($O$3-'Riester Rechner - Lohnsteuertab'!$A$3)/10000,IF(O60&lt;'Riester Rechner - Lohnsteuertab'!$A$5,((225.4*((O60-'Riester Rechner - Lohnsteuertab'!$A$4)/10000)+2397)*((O60-'Riester Rechner - Lohnsteuertab'!$A$4)/10000)+952.48),IF(O60&lt;'Riester Rechner - Lohnsteuertab'!$A$6,0.42*O60-8394.14,"hallo"))))</f>
        <v>0</v>
      </c>
      <c r="R60" s="30">
        <f>Q60*'Riester Rechner - Variablen'!$D$3</f>
        <v>0</v>
      </c>
      <c r="S60" s="30">
        <f>Q60*'Riester Rechner - Variablen'!$E$3</f>
        <v>0</v>
      </c>
      <c r="T60" s="30">
        <f>O60*'Riester Rechner - Variablen'!$G$3</f>
        <v>380.0415108016909</v>
      </c>
      <c r="U60" s="30">
        <f>O60*'Riester Rechner - Variablen'!$F$3</f>
        <v>325.169207103051</v>
      </c>
      <c r="V60" s="30">
        <f>O60*'Riester Rechner - Variablen'!$H$3</f>
        <v>47.75922729326061</v>
      </c>
      <c r="W60" s="30">
        <f>O60*'Riester Rechner - Variablen'!$I$3</f>
        <v>60.96922633182206</v>
      </c>
      <c r="X60" s="30">
        <f>SUM(Q60:S60)</f>
        <v>0</v>
      </c>
      <c r="Y60" s="31">
        <f>X60/O60</f>
        <v>0</v>
      </c>
      <c r="Z60" s="32">
        <f>IF((J60*Y60-H60)&gt;0,J60*Y60-H60,0)</f>
        <v>0</v>
      </c>
      <c r="AA60" s="33">
        <f>AA59+D60</f>
        <v>2145000</v>
      </c>
      <c r="AB60" s="30">
        <f>AB59+F60</f>
        <v>80700</v>
      </c>
      <c r="AC60" s="30">
        <f>AC59+H60</f>
        <v>6776</v>
      </c>
      <c r="AD60" s="30">
        <f>AD59</f>
        <v>133353.5134116843</v>
      </c>
      <c r="AE60" s="30">
        <f>AE59+L60</f>
        <v>56904.611243033927</v>
      </c>
      <c r="AF60" s="30">
        <f>AE60-AB60+Z60</f>
        <v>-23795.388756966073</v>
      </c>
      <c r="AG60" s="30">
        <f>(AF60/((1+'Riester Rechner - Variablen'!$C$3)^B60))</f>
        <v>-10033.728699345034</v>
      </c>
    </row>
    <row r="61" ht="20.35" customHeight="1">
      <c r="A61" s="27">
        <v>82</v>
      </c>
      <c r="B61" s="28">
        <v>59</v>
      </c>
      <c r="C61" s="30">
        <v>0</v>
      </c>
      <c r="D61" s="30">
        <f>C61*12</f>
        <v>0</v>
      </c>
      <c r="E61" s="30">
        <f>IF((C61*0.04*12)&lt;2100,(C61*0.04),(2100/12))</f>
        <v>0</v>
      </c>
      <c r="F61" s="30">
        <f>E61*12</f>
        <v>0</v>
      </c>
      <c r="G61" s="30">
        <v>0</v>
      </c>
      <c r="H61" s="30">
        <f>G61*12</f>
        <v>0</v>
      </c>
      <c r="I61" s="30">
        <f>E61+G61</f>
        <v>0</v>
      </c>
      <c r="J61" s="30">
        <f>I61*12</f>
        <v>0</v>
      </c>
      <c r="K61" s="30">
        <f t="shared" si="1282"/>
        <v>338.7179240656781</v>
      </c>
      <c r="L61" s="30">
        <f>K61*12</f>
        <v>4064.615088788138</v>
      </c>
      <c r="M61" s="30">
        <f>C61+K61</f>
        <v>338.7179240656781</v>
      </c>
      <c r="N61" s="30">
        <f>M61/((1+'Riester Rechner - Variablen'!$C$3)^B61)</f>
        <v>140.7154183784419</v>
      </c>
      <c r="O61" s="30">
        <f>M61*12</f>
        <v>4064.615088788138</v>
      </c>
      <c r="P61" s="30">
        <f>O61/((1+'Riester Rechner - Variablen'!$C$3)^B61)</f>
        <v>1688.585020541303</v>
      </c>
      <c r="Q61" s="30">
        <f>IF(O61&lt;'Riester Rechner - Lohnsteuertab'!$A$3,0,IF(O61&lt;'Riester Rechner - Lohnsteuertab'!$A$4,(993.62*(($O$3-'Riester Rechner - Lohnsteuertab'!$A$3)/10000)+1400)*($O$3-'Riester Rechner - Lohnsteuertab'!$A$3)/10000,IF(O61&lt;'Riester Rechner - Lohnsteuertab'!$A$5,((225.4*((O61-'Riester Rechner - Lohnsteuertab'!$A$4)/10000)+2397)*((O61-'Riester Rechner - Lohnsteuertab'!$A$4)/10000)+952.48),IF(O61&lt;'Riester Rechner - Lohnsteuertab'!$A$6,0.42*O61-8394.14,"hallo"))))</f>
        <v>0</v>
      </c>
      <c r="R61" s="30">
        <f>Q61*'Riester Rechner - Variablen'!$D$3</f>
        <v>0</v>
      </c>
      <c r="S61" s="30">
        <f>Q61*'Riester Rechner - Variablen'!$E$3</f>
        <v>0</v>
      </c>
      <c r="T61" s="30">
        <f>O61*'Riester Rechner - Variablen'!$G$3</f>
        <v>380.0415108016909</v>
      </c>
      <c r="U61" s="30">
        <f>O61*'Riester Rechner - Variablen'!$F$3</f>
        <v>325.169207103051</v>
      </c>
      <c r="V61" s="30">
        <f>O61*'Riester Rechner - Variablen'!$H$3</f>
        <v>47.75922729326061</v>
      </c>
      <c r="W61" s="30">
        <f>O61*'Riester Rechner - Variablen'!$I$3</f>
        <v>60.96922633182206</v>
      </c>
      <c r="X61" s="30">
        <f>SUM(Q61:S61)</f>
        <v>0</v>
      </c>
      <c r="Y61" s="31">
        <f>X61/O61</f>
        <v>0</v>
      </c>
      <c r="Z61" s="32">
        <f>IF((J61*Y61-H61)&gt;0,J61*Y61-H61,0)</f>
        <v>0</v>
      </c>
      <c r="AA61" s="33">
        <f>AA60+D61</f>
        <v>2145000</v>
      </c>
      <c r="AB61" s="30">
        <f>AB60+F61</f>
        <v>80700</v>
      </c>
      <c r="AC61" s="30">
        <f>AC60+H61</f>
        <v>6776</v>
      </c>
      <c r="AD61" s="30">
        <f>AD60</f>
        <v>133353.5134116843</v>
      </c>
      <c r="AE61" s="30">
        <f>AE60+L61</f>
        <v>60969.226331822065</v>
      </c>
      <c r="AF61" s="30">
        <f>AE61-AB61+Z61</f>
        <v>-19730.773668177935</v>
      </c>
      <c r="AG61" s="30">
        <f>(AF61/((1+'Riester Rechner - Variablen'!$C$3)^B61))</f>
        <v>-8196.861973887302</v>
      </c>
    </row>
    <row r="62" ht="20.35" customHeight="1">
      <c r="A62" s="27">
        <v>83</v>
      </c>
      <c r="B62" s="28">
        <v>60</v>
      </c>
      <c r="C62" s="30">
        <v>0</v>
      </c>
      <c r="D62" s="30">
        <f>C62*12</f>
        <v>0</v>
      </c>
      <c r="E62" s="30">
        <f>IF((C62*0.04*12)&lt;2100,(C62*0.04),(2100/12))</f>
        <v>0</v>
      </c>
      <c r="F62" s="30">
        <f>E62*12</f>
        <v>0</v>
      </c>
      <c r="G62" s="30">
        <v>0</v>
      </c>
      <c r="H62" s="30">
        <f>G62*12</f>
        <v>0</v>
      </c>
      <c r="I62" s="30">
        <f>E62+G62</f>
        <v>0</v>
      </c>
      <c r="J62" s="30">
        <f>I62*12</f>
        <v>0</v>
      </c>
      <c r="K62" s="30">
        <f t="shared" si="1282"/>
        <v>338.7179240656781</v>
      </c>
      <c r="L62" s="30">
        <f>K62*12</f>
        <v>4064.615088788138</v>
      </c>
      <c r="M62" s="30">
        <f>C62+K62</f>
        <v>338.7179240656781</v>
      </c>
      <c r="N62" s="30">
        <f>M62/((1+'Riester Rechner - Variablen'!$C$3)^B62)</f>
        <v>138.6358801758049</v>
      </c>
      <c r="O62" s="30">
        <f>M62*12</f>
        <v>4064.615088788138</v>
      </c>
      <c r="P62" s="30">
        <f>O62/((1+'Riester Rechner - Variablen'!$C$3)^B62)</f>
        <v>1663.630562109659</v>
      </c>
      <c r="Q62" s="30">
        <f>IF(O62&lt;'Riester Rechner - Lohnsteuertab'!$A$3,0,IF(O62&lt;'Riester Rechner - Lohnsteuertab'!$A$4,(993.62*(($O$3-'Riester Rechner - Lohnsteuertab'!$A$3)/10000)+1400)*($O$3-'Riester Rechner - Lohnsteuertab'!$A$3)/10000,IF(O62&lt;'Riester Rechner - Lohnsteuertab'!$A$5,((225.4*((O62-'Riester Rechner - Lohnsteuertab'!$A$4)/10000)+2397)*((O62-'Riester Rechner - Lohnsteuertab'!$A$4)/10000)+952.48),IF(O62&lt;'Riester Rechner - Lohnsteuertab'!$A$6,0.42*O62-8394.14,"hallo"))))</f>
        <v>0</v>
      </c>
      <c r="R62" s="30">
        <f>Q62*'Riester Rechner - Variablen'!$D$3</f>
        <v>0</v>
      </c>
      <c r="S62" s="30">
        <f>Q62*'Riester Rechner - Variablen'!$E$3</f>
        <v>0</v>
      </c>
      <c r="T62" s="30">
        <f>O62*'Riester Rechner - Variablen'!$G$3</f>
        <v>380.0415108016909</v>
      </c>
      <c r="U62" s="30">
        <f>O62*'Riester Rechner - Variablen'!$F$3</f>
        <v>325.169207103051</v>
      </c>
      <c r="V62" s="30">
        <f>O62*'Riester Rechner - Variablen'!$H$3</f>
        <v>47.75922729326061</v>
      </c>
      <c r="W62" s="30">
        <f>O62*'Riester Rechner - Variablen'!$I$3</f>
        <v>60.96922633182206</v>
      </c>
      <c r="X62" s="30">
        <f>SUM(Q62:S62)</f>
        <v>0</v>
      </c>
      <c r="Y62" s="31">
        <f>X62/O62</f>
        <v>0</v>
      </c>
      <c r="Z62" s="32">
        <f>IF((J62*Y62-H62)&gt;0,J62*Y62-H62,0)</f>
        <v>0</v>
      </c>
      <c r="AA62" s="33">
        <f>AA61+D62</f>
        <v>2145000</v>
      </c>
      <c r="AB62" s="30">
        <f>AB61+F62</f>
        <v>80700</v>
      </c>
      <c r="AC62" s="30">
        <f>AC61+H62</f>
        <v>6776</v>
      </c>
      <c r="AD62" s="30">
        <f>AD61</f>
        <v>133353.5134116843</v>
      </c>
      <c r="AE62" s="30">
        <f>AE61+L62</f>
        <v>65033.8414206102</v>
      </c>
      <c r="AF62" s="30">
        <f>AE62-AB62+Z62</f>
        <v>-15666.1585793898</v>
      </c>
      <c r="AG62" s="30">
        <f>(AF62/((1+'Riester Rechner - Variablen'!$C$3)^B62))</f>
        <v>-6412.095520537930</v>
      </c>
    </row>
    <row r="63" ht="20.35" customHeight="1">
      <c r="A63" s="27">
        <v>84</v>
      </c>
      <c r="B63" s="28">
        <v>61</v>
      </c>
      <c r="C63" s="30">
        <v>0</v>
      </c>
      <c r="D63" s="30">
        <f>C63*12</f>
        <v>0</v>
      </c>
      <c r="E63" s="30">
        <f>IF((C63*0.04*12)&lt;2100,(C63*0.04),(2100/12))</f>
        <v>0</v>
      </c>
      <c r="F63" s="30">
        <f>E63*12</f>
        <v>0</v>
      </c>
      <c r="G63" s="30">
        <v>0</v>
      </c>
      <c r="H63" s="30">
        <f>G63*12</f>
        <v>0</v>
      </c>
      <c r="I63" s="30">
        <f>E63+G63</f>
        <v>0</v>
      </c>
      <c r="J63" s="30">
        <f>I63*12</f>
        <v>0</v>
      </c>
      <c r="K63" s="30">
        <f t="shared" si="1282"/>
        <v>338.7179240656781</v>
      </c>
      <c r="L63" s="30">
        <f>K63*12</f>
        <v>4064.615088788138</v>
      </c>
      <c r="M63" s="30">
        <f>C63+K63</f>
        <v>338.7179240656781</v>
      </c>
      <c r="N63" s="30">
        <f>M63/((1+'Riester Rechner - Variablen'!$C$3)^B63)</f>
        <v>136.5870740648324</v>
      </c>
      <c r="O63" s="30">
        <f>M63*12</f>
        <v>4064.615088788138</v>
      </c>
      <c r="P63" s="30">
        <f>O63/((1+'Riester Rechner - Variablen'!$C$3)^B63)</f>
        <v>1639.044888777989</v>
      </c>
      <c r="Q63" s="30">
        <f>IF(O63&lt;'Riester Rechner - Lohnsteuertab'!$A$3,0,IF(O63&lt;'Riester Rechner - Lohnsteuertab'!$A$4,(993.62*(($O$3-'Riester Rechner - Lohnsteuertab'!$A$3)/10000)+1400)*($O$3-'Riester Rechner - Lohnsteuertab'!$A$3)/10000,IF(O63&lt;'Riester Rechner - Lohnsteuertab'!$A$5,((225.4*((O63-'Riester Rechner - Lohnsteuertab'!$A$4)/10000)+2397)*((O63-'Riester Rechner - Lohnsteuertab'!$A$4)/10000)+952.48),IF(O63&lt;'Riester Rechner - Lohnsteuertab'!$A$6,0.42*O63-8394.14,"hallo"))))</f>
        <v>0</v>
      </c>
      <c r="R63" s="30">
        <f>Q63*'Riester Rechner - Variablen'!$D$3</f>
        <v>0</v>
      </c>
      <c r="S63" s="30">
        <f>Q63*'Riester Rechner - Variablen'!$E$3</f>
        <v>0</v>
      </c>
      <c r="T63" s="30">
        <f>O63*'Riester Rechner - Variablen'!$G$3</f>
        <v>380.0415108016909</v>
      </c>
      <c r="U63" s="30">
        <f>O63*'Riester Rechner - Variablen'!$F$3</f>
        <v>325.169207103051</v>
      </c>
      <c r="V63" s="30">
        <f>O63*'Riester Rechner - Variablen'!$H$3</f>
        <v>47.75922729326061</v>
      </c>
      <c r="W63" s="30">
        <f>O63*'Riester Rechner - Variablen'!$I$3</f>
        <v>60.96922633182206</v>
      </c>
      <c r="X63" s="30">
        <f>SUM(Q63:S63)</f>
        <v>0</v>
      </c>
      <c r="Y63" s="31">
        <f>X63/O63</f>
        <v>0</v>
      </c>
      <c r="Z63" s="32">
        <f>IF((J63*Y63-H63)&gt;0,J63*Y63-H63,0)</f>
        <v>0</v>
      </c>
      <c r="AA63" s="33">
        <f>AA62+D63</f>
        <v>2145000</v>
      </c>
      <c r="AB63" s="30">
        <f>AB62+F63</f>
        <v>80700</v>
      </c>
      <c r="AC63" s="30">
        <f>AC62+H63</f>
        <v>6776</v>
      </c>
      <c r="AD63" s="30">
        <f>AD62</f>
        <v>133353.5134116843</v>
      </c>
      <c r="AE63" s="30">
        <f>AE62+L63</f>
        <v>69098.456509398340</v>
      </c>
      <c r="AF63" s="30">
        <f>AE63-AB63+Z63</f>
        <v>-11601.543490601660</v>
      </c>
      <c r="AG63" s="30">
        <f>(AF63/((1+'Riester Rechner - Variablen'!$C$3)^B63))</f>
        <v>-4678.290599436721</v>
      </c>
    </row>
    <row r="64" ht="20.35" customHeight="1">
      <c r="A64" s="27">
        <v>85</v>
      </c>
      <c r="B64" s="28">
        <v>62</v>
      </c>
      <c r="C64" s="30">
        <v>0</v>
      </c>
      <c r="D64" s="30">
        <f>C64*12</f>
        <v>0</v>
      </c>
      <c r="E64" s="30">
        <f>IF((C64*0.04*12)&lt;2100,(C64*0.04),(2100/12))</f>
        <v>0</v>
      </c>
      <c r="F64" s="30">
        <f>E64*12</f>
        <v>0</v>
      </c>
      <c r="G64" s="30">
        <v>0</v>
      </c>
      <c r="H64" s="30">
        <f>G64*12</f>
        <v>0</v>
      </c>
      <c r="I64" s="30">
        <f>E64+G64</f>
        <v>0</v>
      </c>
      <c r="J64" s="30">
        <f>I64*12</f>
        <v>0</v>
      </c>
      <c r="K64" s="30">
        <f t="shared" si="1282"/>
        <v>338.7179240656781</v>
      </c>
      <c r="L64" s="30">
        <f>K64*12</f>
        <v>4064.615088788138</v>
      </c>
      <c r="M64" s="30">
        <f>C64+K64</f>
        <v>338.7179240656781</v>
      </c>
      <c r="N64" s="30">
        <f>M64/((1+'Riester Rechner - Variablen'!$C$3)^B64)</f>
        <v>134.5685458766822</v>
      </c>
      <c r="O64" s="30">
        <f>M64*12</f>
        <v>4064.615088788138</v>
      </c>
      <c r="P64" s="30">
        <f>O64/((1+'Riester Rechner - Variablen'!$C$3)^B64)</f>
        <v>1614.822550520186</v>
      </c>
      <c r="Q64" s="30">
        <f>IF(O64&lt;'Riester Rechner - Lohnsteuertab'!$A$3,0,IF(O64&lt;'Riester Rechner - Lohnsteuertab'!$A$4,(993.62*(($O$3-'Riester Rechner - Lohnsteuertab'!$A$3)/10000)+1400)*($O$3-'Riester Rechner - Lohnsteuertab'!$A$3)/10000,IF(O64&lt;'Riester Rechner - Lohnsteuertab'!$A$5,((225.4*((O64-'Riester Rechner - Lohnsteuertab'!$A$4)/10000)+2397)*((O64-'Riester Rechner - Lohnsteuertab'!$A$4)/10000)+952.48),IF(O64&lt;'Riester Rechner - Lohnsteuertab'!$A$6,0.42*O64-8394.14,"hallo"))))</f>
        <v>0</v>
      </c>
      <c r="R64" s="30">
        <f>Q64*'Riester Rechner - Variablen'!$D$3</f>
        <v>0</v>
      </c>
      <c r="S64" s="30">
        <f>Q64*'Riester Rechner - Variablen'!$E$3</f>
        <v>0</v>
      </c>
      <c r="T64" s="30">
        <f>O64*'Riester Rechner - Variablen'!$G$3</f>
        <v>380.0415108016909</v>
      </c>
      <c r="U64" s="30">
        <f>O64*'Riester Rechner - Variablen'!$F$3</f>
        <v>325.169207103051</v>
      </c>
      <c r="V64" s="30">
        <f>O64*'Riester Rechner - Variablen'!$H$3</f>
        <v>47.75922729326061</v>
      </c>
      <c r="W64" s="30">
        <f>O64*'Riester Rechner - Variablen'!$I$3</f>
        <v>60.96922633182206</v>
      </c>
      <c r="X64" s="30">
        <f>SUM(Q64:S64)</f>
        <v>0</v>
      </c>
      <c r="Y64" s="31">
        <f>X64/O64</f>
        <v>0</v>
      </c>
      <c r="Z64" s="32">
        <f>IF((J64*Y64-H64)&gt;0,J64*Y64-H64,0)</f>
        <v>0</v>
      </c>
      <c r="AA64" s="33">
        <f>AA63+D64</f>
        <v>2145000</v>
      </c>
      <c r="AB64" s="30">
        <f>AB63+F64</f>
        <v>80700</v>
      </c>
      <c r="AC64" s="30">
        <f>AC63+H64</f>
        <v>6776</v>
      </c>
      <c r="AD64" s="30">
        <f>AD63</f>
        <v>133353.5134116843</v>
      </c>
      <c r="AE64" s="30">
        <f>AE63+L64</f>
        <v>73163.071598186478</v>
      </c>
      <c r="AF64" s="30">
        <f>AE64-AB64+Z64</f>
        <v>-7536.928401813522</v>
      </c>
      <c r="AG64" s="30">
        <f>(AF64/((1+'Riester Rechner - Variablen'!$C$3)^B64))</f>
        <v>-2994.330749417471</v>
      </c>
    </row>
    <row r="65" ht="20.35" customHeight="1">
      <c r="A65" s="27">
        <v>86</v>
      </c>
      <c r="B65" s="28">
        <v>63</v>
      </c>
      <c r="C65" s="30">
        <v>0</v>
      </c>
      <c r="D65" s="30">
        <f>C65*12</f>
        <v>0</v>
      </c>
      <c r="E65" s="30">
        <f>IF((C65*0.04*12)&lt;2100,(C65*0.04),(2100/12))</f>
        <v>0</v>
      </c>
      <c r="F65" s="30">
        <f>E65*12</f>
        <v>0</v>
      </c>
      <c r="G65" s="30">
        <v>0</v>
      </c>
      <c r="H65" s="30">
        <f>G65*12</f>
        <v>0</v>
      </c>
      <c r="I65" s="30">
        <f>E65+G65</f>
        <v>0</v>
      </c>
      <c r="J65" s="30">
        <f>I65*12</f>
        <v>0</v>
      </c>
      <c r="K65" s="30">
        <f t="shared" si="1282"/>
        <v>338.7179240656781</v>
      </c>
      <c r="L65" s="30">
        <f>K65*12</f>
        <v>4064.615088788138</v>
      </c>
      <c r="M65" s="30">
        <f>C65+K65</f>
        <v>338.7179240656781</v>
      </c>
      <c r="N65" s="30">
        <f>M65/((1+'Riester Rechner - Variablen'!$C$3)^B65)</f>
        <v>132.5798481543667</v>
      </c>
      <c r="O65" s="30">
        <f>M65*12</f>
        <v>4064.615088788138</v>
      </c>
      <c r="P65" s="30">
        <f>O65/((1+'Riester Rechner - Variablen'!$C$3)^B65)</f>
        <v>1590.958177852401</v>
      </c>
      <c r="Q65" s="30">
        <f>IF(O65&lt;'Riester Rechner - Lohnsteuertab'!$A$3,0,IF(O65&lt;'Riester Rechner - Lohnsteuertab'!$A$4,(993.62*(($O$3-'Riester Rechner - Lohnsteuertab'!$A$3)/10000)+1400)*($O$3-'Riester Rechner - Lohnsteuertab'!$A$3)/10000,IF(O65&lt;'Riester Rechner - Lohnsteuertab'!$A$5,((225.4*((O65-'Riester Rechner - Lohnsteuertab'!$A$4)/10000)+2397)*((O65-'Riester Rechner - Lohnsteuertab'!$A$4)/10000)+952.48),IF(O65&lt;'Riester Rechner - Lohnsteuertab'!$A$6,0.42*O65-8394.14,"hallo"))))</f>
        <v>0</v>
      </c>
      <c r="R65" s="30">
        <f>Q65*'Riester Rechner - Variablen'!$D$3</f>
        <v>0</v>
      </c>
      <c r="S65" s="30">
        <f>Q65*'Riester Rechner - Variablen'!$E$3</f>
        <v>0</v>
      </c>
      <c r="T65" s="30">
        <f>O65*'Riester Rechner - Variablen'!$G$3</f>
        <v>380.0415108016909</v>
      </c>
      <c r="U65" s="30">
        <f>O65*'Riester Rechner - Variablen'!$F$3</f>
        <v>325.169207103051</v>
      </c>
      <c r="V65" s="30">
        <f>O65*'Riester Rechner - Variablen'!$H$3</f>
        <v>47.75922729326061</v>
      </c>
      <c r="W65" s="30">
        <f>O65*'Riester Rechner - Variablen'!$I$3</f>
        <v>60.96922633182206</v>
      </c>
      <c r="X65" s="30">
        <f>SUM(Q65:S65)</f>
        <v>0</v>
      </c>
      <c r="Y65" s="31">
        <f>X65/O65</f>
        <v>0</v>
      </c>
      <c r="Z65" s="32">
        <f>IF((J65*Y65-H65)&gt;0,J65*Y65-H65,0)</f>
        <v>0</v>
      </c>
      <c r="AA65" s="33">
        <f>AA64+D65</f>
        <v>2145000</v>
      </c>
      <c r="AB65" s="30">
        <f>AB64+F65</f>
        <v>80700</v>
      </c>
      <c r="AC65" s="30">
        <f>AC64+H65</f>
        <v>6776</v>
      </c>
      <c r="AD65" s="30">
        <f>AD64</f>
        <v>133353.5134116843</v>
      </c>
      <c r="AE65" s="30">
        <f>AE64+L65</f>
        <v>77227.686686974615</v>
      </c>
      <c r="AF65" s="30">
        <f>AE65-AB65+Z65</f>
        <v>-3472.313313025385</v>
      </c>
      <c r="AG65" s="30">
        <f>(AF65/((1+'Riester Rechner - Variablen'!$C$3)^B65))</f>
        <v>-1359.121378223926</v>
      </c>
    </row>
    <row r="66" ht="20.35" customHeight="1">
      <c r="A66" s="27">
        <v>87</v>
      </c>
      <c r="B66" s="28">
        <v>64</v>
      </c>
      <c r="C66" s="30">
        <v>0</v>
      </c>
      <c r="D66" s="30">
        <f>C66*12</f>
        <v>0</v>
      </c>
      <c r="E66" s="30">
        <f>IF((C66*0.04*12)&lt;2100,(C66*0.04),(2100/12))</f>
        <v>0</v>
      </c>
      <c r="F66" s="30">
        <f>E66*12</f>
        <v>0</v>
      </c>
      <c r="G66" s="30">
        <v>0</v>
      </c>
      <c r="H66" s="30">
        <f>G66*12</f>
        <v>0</v>
      </c>
      <c r="I66" s="30">
        <f>E66+G66</f>
        <v>0</v>
      </c>
      <c r="J66" s="30">
        <f>I66*12</f>
        <v>0</v>
      </c>
      <c r="K66" s="30">
        <f t="shared" si="1282"/>
        <v>338.7179240656781</v>
      </c>
      <c r="L66" s="30">
        <f>K66*12</f>
        <v>4064.615088788138</v>
      </c>
      <c r="M66" s="30">
        <f>C66+K66</f>
        <v>338.7179240656781</v>
      </c>
      <c r="N66" s="30">
        <f>M66/((1+'Riester Rechner - Variablen'!$C$3)^B66)</f>
        <v>130.6205400535632</v>
      </c>
      <c r="O66" s="30">
        <f>M66*12</f>
        <v>4064.615088788138</v>
      </c>
      <c r="P66" s="30">
        <f>O66/((1+'Riester Rechner - Variablen'!$C$3)^B66)</f>
        <v>1567.446480642759</v>
      </c>
      <c r="Q66" s="30">
        <f>IF(O66&lt;'Riester Rechner - Lohnsteuertab'!$A$3,0,IF(O66&lt;'Riester Rechner - Lohnsteuertab'!$A$4,(993.62*(($O$3-'Riester Rechner - Lohnsteuertab'!$A$3)/10000)+1400)*($O$3-'Riester Rechner - Lohnsteuertab'!$A$3)/10000,IF(O66&lt;'Riester Rechner - Lohnsteuertab'!$A$5,((225.4*((O66-'Riester Rechner - Lohnsteuertab'!$A$4)/10000)+2397)*((O66-'Riester Rechner - Lohnsteuertab'!$A$4)/10000)+952.48),IF(O66&lt;'Riester Rechner - Lohnsteuertab'!$A$6,0.42*O66-8394.14,"hallo"))))</f>
        <v>0</v>
      </c>
      <c r="R66" s="30">
        <f>Q66*'Riester Rechner - Variablen'!$D$3</f>
        <v>0</v>
      </c>
      <c r="S66" s="30">
        <f>Q66*'Riester Rechner - Variablen'!$E$3</f>
        <v>0</v>
      </c>
      <c r="T66" s="30">
        <f>O66*'Riester Rechner - Variablen'!$G$3</f>
        <v>380.0415108016909</v>
      </c>
      <c r="U66" s="30">
        <f>O66*'Riester Rechner - Variablen'!$F$3</f>
        <v>325.169207103051</v>
      </c>
      <c r="V66" s="30">
        <f>O66*'Riester Rechner - Variablen'!$H$3</f>
        <v>47.75922729326061</v>
      </c>
      <c r="W66" s="30">
        <f>O66*'Riester Rechner - Variablen'!$I$3</f>
        <v>60.96922633182206</v>
      </c>
      <c r="X66" s="30">
        <f>SUM(Q66:S66)</f>
        <v>0</v>
      </c>
      <c r="Y66" s="31">
        <f>X66/O66</f>
        <v>0</v>
      </c>
      <c r="Z66" s="32">
        <f>IF((J66*Y66-H66)&gt;0,J66*Y66-H66,0)</f>
        <v>0</v>
      </c>
      <c r="AA66" s="33">
        <f>AA65+D66</f>
        <v>2145000</v>
      </c>
      <c r="AB66" s="30">
        <f>AB65+F66</f>
        <v>80700</v>
      </c>
      <c r="AC66" s="30">
        <f>AC65+H66</f>
        <v>6776</v>
      </c>
      <c r="AD66" s="30">
        <f>AD65</f>
        <v>133353.5134116843</v>
      </c>
      <c r="AE66" s="30">
        <f>AE65+L66</f>
        <v>81292.301775762753</v>
      </c>
      <c r="AF66" s="30">
        <f>AE66-AB66+Z66</f>
        <v>592.3017757627531</v>
      </c>
      <c r="AG66" s="30">
        <f>(AF66/((1+'Riester Rechner - Variablen'!$C$3)^B66))</f>
        <v>228.410640028054</v>
      </c>
    </row>
    <row r="67" ht="20.35" customHeight="1">
      <c r="A67" s="27">
        <v>88</v>
      </c>
      <c r="B67" s="28">
        <v>65</v>
      </c>
      <c r="C67" s="30">
        <v>0</v>
      </c>
      <c r="D67" s="30">
        <f>C67*12</f>
        <v>0</v>
      </c>
      <c r="E67" s="30">
        <f>IF((C67*0.04*12)&lt;2100,(C67*0.04),(2100/12))</f>
        <v>0</v>
      </c>
      <c r="F67" s="30">
        <f>E67*12</f>
        <v>0</v>
      </c>
      <c r="G67" s="30">
        <v>0</v>
      </c>
      <c r="H67" s="30">
        <f>G67*12</f>
        <v>0</v>
      </c>
      <c r="I67" s="30">
        <f>E67+G67</f>
        <v>0</v>
      </c>
      <c r="J67" s="30">
        <f>I67*12</f>
        <v>0</v>
      </c>
      <c r="K67" s="30">
        <f t="shared" si="1282"/>
        <v>338.7179240656781</v>
      </c>
      <c r="L67" s="30">
        <f>K67*12</f>
        <v>4064.615088788138</v>
      </c>
      <c r="M67" s="30">
        <f>C67+K67</f>
        <v>338.7179240656781</v>
      </c>
      <c r="N67" s="30">
        <f>M67/((1+'Riester Rechner - Variablen'!$C$3)^B67)</f>
        <v>128.6901872448899</v>
      </c>
      <c r="O67" s="30">
        <f>M67*12</f>
        <v>4064.615088788138</v>
      </c>
      <c r="P67" s="30">
        <f>O67/((1+'Riester Rechner - Variablen'!$C$3)^B67)</f>
        <v>1544.282246938679</v>
      </c>
      <c r="Q67" s="30">
        <f>IF(O67&lt;'Riester Rechner - Lohnsteuertab'!$A$3,0,IF(O67&lt;'Riester Rechner - Lohnsteuertab'!$A$4,(993.62*(($O$3-'Riester Rechner - Lohnsteuertab'!$A$3)/10000)+1400)*($O$3-'Riester Rechner - Lohnsteuertab'!$A$3)/10000,IF(O67&lt;'Riester Rechner - Lohnsteuertab'!$A$5,((225.4*((O67-'Riester Rechner - Lohnsteuertab'!$A$4)/10000)+2397)*((O67-'Riester Rechner - Lohnsteuertab'!$A$4)/10000)+952.48),IF(O67&lt;'Riester Rechner - Lohnsteuertab'!$A$6,0.42*O67-8394.14,"hallo"))))</f>
        <v>0</v>
      </c>
      <c r="R67" s="30">
        <f>Q67*'Riester Rechner - Variablen'!$D$3</f>
        <v>0</v>
      </c>
      <c r="S67" s="30">
        <f>Q67*'Riester Rechner - Variablen'!$E$3</f>
        <v>0</v>
      </c>
      <c r="T67" s="30">
        <f>O67*'Riester Rechner - Variablen'!$G$3</f>
        <v>380.0415108016909</v>
      </c>
      <c r="U67" s="30">
        <f>O67*'Riester Rechner - Variablen'!$F$3</f>
        <v>325.169207103051</v>
      </c>
      <c r="V67" s="30">
        <f>O67*'Riester Rechner - Variablen'!$H$3</f>
        <v>47.75922729326061</v>
      </c>
      <c r="W67" s="30">
        <f>O67*'Riester Rechner - Variablen'!$I$3</f>
        <v>60.96922633182206</v>
      </c>
      <c r="X67" s="30">
        <f>SUM(Q67:S67)</f>
        <v>0</v>
      </c>
      <c r="Y67" s="31">
        <f>X67/O67</f>
        <v>0</v>
      </c>
      <c r="Z67" s="32">
        <f>IF((J67*Y67-H67)&gt;0,J67*Y67-H67,0)</f>
        <v>0</v>
      </c>
      <c r="AA67" s="33">
        <f>AA66+D67</f>
        <v>2145000</v>
      </c>
      <c r="AB67" s="30">
        <f>AB66+F67</f>
        <v>80700</v>
      </c>
      <c r="AC67" s="30">
        <f>AC66+H67</f>
        <v>6776</v>
      </c>
      <c r="AD67" s="30">
        <f>AD66</f>
        <v>133353.5134116843</v>
      </c>
      <c r="AE67" s="30">
        <f>AE66+L67</f>
        <v>85356.916864550891</v>
      </c>
      <c r="AF67" s="30">
        <f>AE67-AB67+Z67</f>
        <v>4656.916864550891</v>
      </c>
      <c r="AG67" s="30">
        <f>(AF67/((1+'Riester Rechner - Variablen'!$C$3)^B67))</f>
        <v>1769.317360266811</v>
      </c>
    </row>
    <row r="68" ht="20.35" customHeight="1">
      <c r="A68" s="27">
        <v>89</v>
      </c>
      <c r="B68" s="28">
        <v>66</v>
      </c>
      <c r="C68" s="30">
        <v>0</v>
      </c>
      <c r="D68" s="30">
        <f>C68*12</f>
        <v>0</v>
      </c>
      <c r="E68" s="30">
        <f>IF((C68*0.04*12)&lt;2100,(C68*0.04),(2100/12))</f>
        <v>0</v>
      </c>
      <c r="F68" s="30">
        <f>E68*12</f>
        <v>0</v>
      </c>
      <c r="G68" s="30">
        <v>0</v>
      </c>
      <c r="H68" s="30">
        <f>G68*12</f>
        <v>0</v>
      </c>
      <c r="I68" s="30">
        <f>E68+G68</f>
        <v>0</v>
      </c>
      <c r="J68" s="30">
        <f>I68*12</f>
        <v>0</v>
      </c>
      <c r="K68" s="30">
        <f t="shared" si="1282"/>
        <v>338.7179240656781</v>
      </c>
      <c r="L68" s="30">
        <f>K68*12</f>
        <v>4064.615088788138</v>
      </c>
      <c r="M68" s="30">
        <f>C68+K68</f>
        <v>338.7179240656781</v>
      </c>
      <c r="N68" s="30">
        <f>M68/((1+'Riester Rechner - Variablen'!$C$3)^B68)</f>
        <v>126.7883618176256</v>
      </c>
      <c r="O68" s="30">
        <f>M68*12</f>
        <v>4064.615088788138</v>
      </c>
      <c r="P68" s="30">
        <f>O68/((1+'Riester Rechner - Variablen'!$C$3)^B68)</f>
        <v>1521.460341811507</v>
      </c>
      <c r="Q68" s="30">
        <f>IF(O68&lt;'Riester Rechner - Lohnsteuertab'!$A$3,0,IF(O68&lt;'Riester Rechner - Lohnsteuertab'!$A$4,(993.62*(($O$3-'Riester Rechner - Lohnsteuertab'!$A$3)/10000)+1400)*($O$3-'Riester Rechner - Lohnsteuertab'!$A$3)/10000,IF(O68&lt;'Riester Rechner - Lohnsteuertab'!$A$5,((225.4*((O68-'Riester Rechner - Lohnsteuertab'!$A$4)/10000)+2397)*((O68-'Riester Rechner - Lohnsteuertab'!$A$4)/10000)+952.48),IF(O68&lt;'Riester Rechner - Lohnsteuertab'!$A$6,0.42*O68-8394.14,"hallo"))))</f>
        <v>0</v>
      </c>
      <c r="R68" s="30">
        <f>Q68*'Riester Rechner - Variablen'!$D$3</f>
        <v>0</v>
      </c>
      <c r="S68" s="30">
        <f>Q68*'Riester Rechner - Variablen'!$E$3</f>
        <v>0</v>
      </c>
      <c r="T68" s="30">
        <f>O68*'Riester Rechner - Variablen'!$G$3</f>
        <v>380.0415108016909</v>
      </c>
      <c r="U68" s="30">
        <f>O68*'Riester Rechner - Variablen'!$F$3</f>
        <v>325.169207103051</v>
      </c>
      <c r="V68" s="30">
        <f>O68*'Riester Rechner - Variablen'!$H$3</f>
        <v>47.75922729326061</v>
      </c>
      <c r="W68" s="30">
        <f>O68*'Riester Rechner - Variablen'!$I$3</f>
        <v>60.96922633182206</v>
      </c>
      <c r="X68" s="30">
        <f>SUM(Q68:S68)</f>
        <v>0</v>
      </c>
      <c r="Y68" s="31">
        <f>X68/O68</f>
        <v>0</v>
      </c>
      <c r="Z68" s="32">
        <f>IF((J68*Y68-H68)&gt;0,J68*Y68-H68,0)</f>
        <v>0</v>
      </c>
      <c r="AA68" s="33">
        <f>AA67+D68</f>
        <v>2145000</v>
      </c>
      <c r="AB68" s="30">
        <f>AB67+F68</f>
        <v>80700</v>
      </c>
      <c r="AC68" s="30">
        <f>AC67+H68</f>
        <v>6776</v>
      </c>
      <c r="AD68" s="30">
        <f>AD67</f>
        <v>133353.5134116843</v>
      </c>
      <c r="AE68" s="30">
        <f>AE67+L68</f>
        <v>89421.531953339028</v>
      </c>
      <c r="AF68" s="30">
        <f>AE68-AB68+Z68</f>
        <v>8721.531953339028</v>
      </c>
      <c r="AG68" s="30">
        <f>(AF68/((1+'Riester Rechner - Variablen'!$C$3)^B68))</f>
        <v>3264.630154882257</v>
      </c>
    </row>
    <row r="69" ht="20.35" customHeight="1">
      <c r="A69" s="27">
        <v>90</v>
      </c>
      <c r="B69" s="28">
        <v>67</v>
      </c>
      <c r="C69" s="30">
        <v>0</v>
      </c>
      <c r="D69" s="30">
        <f>C69*12</f>
        <v>0</v>
      </c>
      <c r="E69" s="30">
        <f>IF((C69*0.04*12)&lt;2100,(C69*0.04),(2100/12))</f>
        <v>0</v>
      </c>
      <c r="F69" s="30">
        <f>E69*12</f>
        <v>0</v>
      </c>
      <c r="G69" s="30">
        <v>0</v>
      </c>
      <c r="H69" s="30">
        <f>G69*12</f>
        <v>0</v>
      </c>
      <c r="I69" s="30">
        <f>E69+G69</f>
        <v>0</v>
      </c>
      <c r="J69" s="30">
        <f>I69*12</f>
        <v>0</v>
      </c>
      <c r="K69" s="30">
        <f t="shared" si="1282"/>
        <v>338.7179240656781</v>
      </c>
      <c r="L69" s="30">
        <f>K69*12</f>
        <v>4064.615088788138</v>
      </c>
      <c r="M69" s="30">
        <f>C69+K69</f>
        <v>338.7179240656781</v>
      </c>
      <c r="N69" s="30">
        <f>M69/((1+'Riester Rechner - Variablen'!$C$3)^B69)</f>
        <v>124.9146421848528</v>
      </c>
      <c r="O69" s="30">
        <f>M69*12</f>
        <v>4064.615088788138</v>
      </c>
      <c r="P69" s="30">
        <f>O69/((1+'Riester Rechner - Variablen'!$C$3)^B69)</f>
        <v>1498.975706218233</v>
      </c>
      <c r="Q69" s="30">
        <f>IF(O69&lt;'Riester Rechner - Lohnsteuertab'!$A$3,0,IF(O69&lt;'Riester Rechner - Lohnsteuertab'!$A$4,(993.62*(($O$3-'Riester Rechner - Lohnsteuertab'!$A$3)/10000)+1400)*($O$3-'Riester Rechner - Lohnsteuertab'!$A$3)/10000,IF(O69&lt;'Riester Rechner - Lohnsteuertab'!$A$5,((225.4*((O69-'Riester Rechner - Lohnsteuertab'!$A$4)/10000)+2397)*((O69-'Riester Rechner - Lohnsteuertab'!$A$4)/10000)+952.48),IF(O69&lt;'Riester Rechner - Lohnsteuertab'!$A$6,0.42*O69-8394.14,"hallo"))))</f>
        <v>0</v>
      </c>
      <c r="R69" s="30">
        <f>Q69*'Riester Rechner - Variablen'!$D$3</f>
        <v>0</v>
      </c>
      <c r="S69" s="30">
        <f>Q69*'Riester Rechner - Variablen'!$E$3</f>
        <v>0</v>
      </c>
      <c r="T69" s="30">
        <f>O69*'Riester Rechner - Variablen'!$G$3</f>
        <v>380.0415108016909</v>
      </c>
      <c r="U69" s="30">
        <f>O69*'Riester Rechner - Variablen'!$F$3</f>
        <v>325.169207103051</v>
      </c>
      <c r="V69" s="30">
        <f>O69*'Riester Rechner - Variablen'!$H$3</f>
        <v>47.75922729326061</v>
      </c>
      <c r="W69" s="30">
        <f>O69*'Riester Rechner - Variablen'!$I$3</f>
        <v>60.96922633182206</v>
      </c>
      <c r="X69" s="30">
        <f>SUM(Q69:S69)</f>
        <v>0</v>
      </c>
      <c r="Y69" s="31">
        <f>X69/O69</f>
        <v>0</v>
      </c>
      <c r="Z69" s="32">
        <f>IF((J69*Y69-H69)&gt;0,J69*Y69-H69,0)</f>
        <v>0</v>
      </c>
      <c r="AA69" s="33">
        <f>AA68+D69</f>
        <v>2145000</v>
      </c>
      <c r="AB69" s="30">
        <f>AB68+F69</f>
        <v>80700</v>
      </c>
      <c r="AC69" s="30">
        <f>AC68+H69</f>
        <v>6776</v>
      </c>
      <c r="AD69" s="30">
        <f>AD68</f>
        <v>133353.5134116843</v>
      </c>
      <c r="AE69" s="30">
        <f>AE68+L69</f>
        <v>93486.147042127166</v>
      </c>
      <c r="AF69" s="30">
        <f>AE69-AB69+Z69</f>
        <v>12786.147042127166</v>
      </c>
      <c r="AG69" s="30">
        <f>(AF69/((1+'Riester Rechner - Variablen'!$C$3)^B69))</f>
        <v>4715.360095264792</v>
      </c>
    </row>
    <row r="70" ht="20.35" customHeight="1">
      <c r="A70" s="27">
        <v>91</v>
      </c>
      <c r="B70" s="28">
        <v>68</v>
      </c>
      <c r="C70" s="30">
        <v>0</v>
      </c>
      <c r="D70" s="30">
        <f>C70*12</f>
        <v>0</v>
      </c>
      <c r="E70" s="30">
        <f>IF((C70*0.04*12)&lt;2100,(C70*0.04),(2100/12))</f>
        <v>0</v>
      </c>
      <c r="F70" s="30">
        <f>E70*12</f>
        <v>0</v>
      </c>
      <c r="G70" s="30">
        <v>0</v>
      </c>
      <c r="H70" s="30">
        <f>G70*12</f>
        <v>0</v>
      </c>
      <c r="I70" s="30">
        <f>E70+G70</f>
        <v>0</v>
      </c>
      <c r="J70" s="30">
        <f>I70*12</f>
        <v>0</v>
      </c>
      <c r="K70" s="30">
        <f t="shared" si="1282"/>
        <v>338.7179240656781</v>
      </c>
      <c r="L70" s="30">
        <f>K70*12</f>
        <v>4064.615088788138</v>
      </c>
      <c r="M70" s="30">
        <f>C70+K70</f>
        <v>338.7179240656781</v>
      </c>
      <c r="N70" s="30">
        <f>M70/((1+'Riester Rechner - Variablen'!$C$3)^B70)</f>
        <v>123.0686129900027</v>
      </c>
      <c r="O70" s="30">
        <f>M70*12</f>
        <v>4064.615088788138</v>
      </c>
      <c r="P70" s="30">
        <f>O70/((1+'Riester Rechner - Variablen'!$C$3)^B70)</f>
        <v>1476.823355880033</v>
      </c>
      <c r="Q70" s="30">
        <f>IF(O70&lt;'Riester Rechner - Lohnsteuertab'!$A$3,0,IF(O70&lt;'Riester Rechner - Lohnsteuertab'!$A$4,(993.62*(($O$3-'Riester Rechner - Lohnsteuertab'!$A$3)/10000)+1400)*($O$3-'Riester Rechner - Lohnsteuertab'!$A$3)/10000,IF(O70&lt;'Riester Rechner - Lohnsteuertab'!$A$5,((225.4*((O70-'Riester Rechner - Lohnsteuertab'!$A$4)/10000)+2397)*((O70-'Riester Rechner - Lohnsteuertab'!$A$4)/10000)+952.48),IF(O70&lt;'Riester Rechner - Lohnsteuertab'!$A$6,0.42*O70-8394.14,"hallo"))))</f>
        <v>0</v>
      </c>
      <c r="R70" s="30">
        <f>Q70*'Riester Rechner - Variablen'!$D$3</f>
        <v>0</v>
      </c>
      <c r="S70" s="30">
        <f>Q70*'Riester Rechner - Variablen'!$E$3</f>
        <v>0</v>
      </c>
      <c r="T70" s="30">
        <f>O70*'Riester Rechner - Variablen'!$G$3</f>
        <v>380.0415108016909</v>
      </c>
      <c r="U70" s="30">
        <f>O70*'Riester Rechner - Variablen'!$F$3</f>
        <v>325.169207103051</v>
      </c>
      <c r="V70" s="30">
        <f>O70*'Riester Rechner - Variablen'!$H$3</f>
        <v>47.75922729326061</v>
      </c>
      <c r="W70" s="30">
        <f>O70*'Riester Rechner - Variablen'!$I$3</f>
        <v>60.96922633182206</v>
      </c>
      <c r="X70" s="30">
        <f>SUM(Q70:S70)</f>
        <v>0</v>
      </c>
      <c r="Y70" s="31">
        <f>X70/O70</f>
        <v>0</v>
      </c>
      <c r="Z70" s="32">
        <f>IF((J70*Y70-H70)&gt;0,J70*Y70-H70,0)</f>
        <v>0</v>
      </c>
      <c r="AA70" s="33">
        <f>AA69+D70</f>
        <v>2145000</v>
      </c>
      <c r="AB70" s="30">
        <f>AB69+F70</f>
        <v>80700</v>
      </c>
      <c r="AC70" s="30">
        <f>AC69+H70</f>
        <v>6776</v>
      </c>
      <c r="AD70" s="30">
        <f>AD69</f>
        <v>133353.5134116843</v>
      </c>
      <c r="AE70" s="30">
        <f>AE69+L70</f>
        <v>97550.7621309153</v>
      </c>
      <c r="AF70" s="30">
        <f>AE70-AB70+Z70</f>
        <v>16850.7621309153</v>
      </c>
      <c r="AG70" s="30">
        <f>(AF70/((1+'Riester Rechner - Variablen'!$C$3)^B70))</f>
        <v>6122.498326584262</v>
      </c>
    </row>
    <row r="71" ht="20.35" customHeight="1">
      <c r="A71" s="27">
        <v>92</v>
      </c>
      <c r="B71" s="28">
        <v>69</v>
      </c>
      <c r="C71" s="30">
        <v>0</v>
      </c>
      <c r="D71" s="30">
        <f>C71*12</f>
        <v>0</v>
      </c>
      <c r="E71" s="30">
        <f>IF((C71*0.04*12)&lt;2100,(C71*0.04),(2100/12))</f>
        <v>0</v>
      </c>
      <c r="F71" s="30">
        <f>E71*12</f>
        <v>0</v>
      </c>
      <c r="G71" s="30">
        <v>0</v>
      </c>
      <c r="H71" s="30">
        <f>G71*12</f>
        <v>0</v>
      </c>
      <c r="I71" s="30">
        <f>E71+G71</f>
        <v>0</v>
      </c>
      <c r="J71" s="30">
        <f>I71*12</f>
        <v>0</v>
      </c>
      <c r="K71" s="30">
        <f t="shared" si="1282"/>
        <v>338.7179240656781</v>
      </c>
      <c r="L71" s="30">
        <f>K71*12</f>
        <v>4064.615088788138</v>
      </c>
      <c r="M71" s="30">
        <f>C71+K71</f>
        <v>338.7179240656781</v>
      </c>
      <c r="N71" s="30">
        <f>M71/((1+'Riester Rechner - Variablen'!$C$3)^B71)</f>
        <v>121.249865014781</v>
      </c>
      <c r="O71" s="30">
        <f>M71*12</f>
        <v>4064.615088788138</v>
      </c>
      <c r="P71" s="30">
        <f>O71/((1+'Riester Rechner - Variablen'!$C$3)^B71)</f>
        <v>1454.998380177373</v>
      </c>
      <c r="Q71" s="30">
        <f>IF(O71&lt;'Riester Rechner - Lohnsteuertab'!$A$3,0,IF(O71&lt;'Riester Rechner - Lohnsteuertab'!$A$4,(993.62*(($O$3-'Riester Rechner - Lohnsteuertab'!$A$3)/10000)+1400)*($O$3-'Riester Rechner - Lohnsteuertab'!$A$3)/10000,IF(O71&lt;'Riester Rechner - Lohnsteuertab'!$A$5,((225.4*((O71-'Riester Rechner - Lohnsteuertab'!$A$4)/10000)+2397)*((O71-'Riester Rechner - Lohnsteuertab'!$A$4)/10000)+952.48),IF(O71&lt;'Riester Rechner - Lohnsteuertab'!$A$6,0.42*O71-8394.14,"hallo"))))</f>
        <v>0</v>
      </c>
      <c r="R71" s="30">
        <f>Q71*'Riester Rechner - Variablen'!$D$3</f>
        <v>0</v>
      </c>
      <c r="S71" s="30">
        <f>Q71*'Riester Rechner - Variablen'!$E$3</f>
        <v>0</v>
      </c>
      <c r="T71" s="30">
        <f>O71*'Riester Rechner - Variablen'!$G$3</f>
        <v>380.0415108016909</v>
      </c>
      <c r="U71" s="30">
        <f>O71*'Riester Rechner - Variablen'!$F$3</f>
        <v>325.169207103051</v>
      </c>
      <c r="V71" s="30">
        <f>O71*'Riester Rechner - Variablen'!$H$3</f>
        <v>47.75922729326061</v>
      </c>
      <c r="W71" s="30">
        <f>O71*'Riester Rechner - Variablen'!$I$3</f>
        <v>60.96922633182206</v>
      </c>
      <c r="X71" s="30">
        <f>SUM(Q71:S71)</f>
        <v>0</v>
      </c>
      <c r="Y71" s="31">
        <f>X71/O71</f>
        <v>0</v>
      </c>
      <c r="Z71" s="32">
        <f>IF((J71*Y71-H71)&gt;0,J71*Y71-H71,0)</f>
        <v>0</v>
      </c>
      <c r="AA71" s="33">
        <f>AA70+D71</f>
        <v>2145000</v>
      </c>
      <c r="AB71" s="30">
        <f>AB70+F71</f>
        <v>80700</v>
      </c>
      <c r="AC71" s="30">
        <f>AC70+H71</f>
        <v>6776</v>
      </c>
      <c r="AD71" s="30">
        <f>AD70</f>
        <v>133353.5134116843</v>
      </c>
      <c r="AE71" s="30">
        <f>AE70+L71</f>
        <v>101615.3772197034</v>
      </c>
      <c r="AF71" s="30">
        <f>AE71-AB71+Z71</f>
        <v>20915.377219703441</v>
      </c>
      <c r="AG71" s="30">
        <f>(AF71/((1+'Riester Rechner - Variablen'!$C$3)^B71))</f>
        <v>7487.016435925415</v>
      </c>
    </row>
    <row r="72" ht="20.35" customHeight="1">
      <c r="A72" s="27">
        <v>93</v>
      </c>
      <c r="B72" s="28">
        <v>70</v>
      </c>
      <c r="C72" s="30">
        <v>0</v>
      </c>
      <c r="D72" s="30">
        <f>C72*12</f>
        <v>0</v>
      </c>
      <c r="E72" s="30">
        <f>IF((C72*0.04*12)&lt;2100,(C72*0.04),(2100/12))</f>
        <v>0</v>
      </c>
      <c r="F72" s="30">
        <f>E72*12</f>
        <v>0</v>
      </c>
      <c r="G72" s="30">
        <v>0</v>
      </c>
      <c r="H72" s="30">
        <f>G72*12</f>
        <v>0</v>
      </c>
      <c r="I72" s="30">
        <f>E72+G72</f>
        <v>0</v>
      </c>
      <c r="J72" s="30">
        <f>I72*12</f>
        <v>0</v>
      </c>
      <c r="K72" s="30">
        <f t="shared" si="1282"/>
        <v>338.7179240656781</v>
      </c>
      <c r="L72" s="30">
        <f>K72*12</f>
        <v>4064.615088788138</v>
      </c>
      <c r="M72" s="30">
        <f>C72+K72</f>
        <v>338.7179240656781</v>
      </c>
      <c r="N72" s="30">
        <f>M72/((1+'Riester Rechner - Variablen'!$C$3)^B72)</f>
        <v>119.4579950884542</v>
      </c>
      <c r="O72" s="30">
        <f>M72*12</f>
        <v>4064.615088788138</v>
      </c>
      <c r="P72" s="30">
        <f>O72/((1+'Riester Rechner - Variablen'!$C$3)^B72)</f>
        <v>1433.495941061451</v>
      </c>
      <c r="Q72" s="30">
        <f>IF(O72&lt;'Riester Rechner - Lohnsteuertab'!$A$3,0,IF(O72&lt;'Riester Rechner - Lohnsteuertab'!$A$4,(993.62*(($O$3-'Riester Rechner - Lohnsteuertab'!$A$3)/10000)+1400)*($O$3-'Riester Rechner - Lohnsteuertab'!$A$3)/10000,IF(O72&lt;'Riester Rechner - Lohnsteuertab'!$A$5,((225.4*((O72-'Riester Rechner - Lohnsteuertab'!$A$4)/10000)+2397)*((O72-'Riester Rechner - Lohnsteuertab'!$A$4)/10000)+952.48),IF(O72&lt;'Riester Rechner - Lohnsteuertab'!$A$6,0.42*O72-8394.14,"hallo"))))</f>
        <v>0</v>
      </c>
      <c r="R72" s="30">
        <f>Q72*'Riester Rechner - Variablen'!$D$3</f>
        <v>0</v>
      </c>
      <c r="S72" s="30">
        <f>Q72*'Riester Rechner - Variablen'!$E$3</f>
        <v>0</v>
      </c>
      <c r="T72" s="30">
        <f>O72*'Riester Rechner - Variablen'!$G$3</f>
        <v>380.0415108016909</v>
      </c>
      <c r="U72" s="30">
        <f>O72*'Riester Rechner - Variablen'!$F$3</f>
        <v>325.169207103051</v>
      </c>
      <c r="V72" s="30">
        <f>O72*'Riester Rechner - Variablen'!$H$3</f>
        <v>47.75922729326061</v>
      </c>
      <c r="W72" s="30">
        <f>O72*'Riester Rechner - Variablen'!$I$3</f>
        <v>60.96922633182206</v>
      </c>
      <c r="X72" s="30">
        <f>SUM(Q72:S72)</f>
        <v>0</v>
      </c>
      <c r="Y72" s="31">
        <f>X72/O72</f>
        <v>0</v>
      </c>
      <c r="Z72" s="32">
        <f>IF((J72*Y72-H72)&gt;0,J72*Y72-H72,0)</f>
        <v>0</v>
      </c>
      <c r="AA72" s="33">
        <f>AA71+D72</f>
        <v>2145000</v>
      </c>
      <c r="AB72" s="30">
        <f>AB71+F72</f>
        <v>80700</v>
      </c>
      <c r="AC72" s="30">
        <f>AC71+H72</f>
        <v>6776</v>
      </c>
      <c r="AD72" s="30">
        <f>AD71</f>
        <v>133353.5134116843</v>
      </c>
      <c r="AE72" s="30">
        <f>AE71+L72</f>
        <v>105679.9923084916</v>
      </c>
      <c r="AF72" s="30">
        <f>AE72-AB72+Z72</f>
        <v>24979.992308491579</v>
      </c>
      <c r="AG72" s="30">
        <f>(AF72/((1+'Riester Rechner - Variablen'!$C$3)^B72))</f>
        <v>8809.866813894372</v>
      </c>
    </row>
    <row r="73" ht="20.35" customHeight="1">
      <c r="A73" s="27">
        <v>94</v>
      </c>
      <c r="B73" s="28">
        <v>71</v>
      </c>
      <c r="C73" s="30">
        <v>0</v>
      </c>
      <c r="D73" s="30">
        <f>C73*12</f>
        <v>0</v>
      </c>
      <c r="E73" s="30">
        <f>IF((C73*0.04*12)&lt;2100,(C73*0.04),(2100/12))</f>
        <v>0</v>
      </c>
      <c r="F73" s="30">
        <f>E73*12</f>
        <v>0</v>
      </c>
      <c r="G73" s="30">
        <v>0</v>
      </c>
      <c r="H73" s="30">
        <f>G73*12</f>
        <v>0</v>
      </c>
      <c r="I73" s="30">
        <f>E73+G73</f>
        <v>0</v>
      </c>
      <c r="J73" s="30">
        <f>I73*12</f>
        <v>0</v>
      </c>
      <c r="K73" s="30">
        <f t="shared" si="1282"/>
        <v>338.7179240656781</v>
      </c>
      <c r="L73" s="30">
        <f>K73*12</f>
        <v>4064.615088788138</v>
      </c>
      <c r="M73" s="30">
        <f>C73+K73</f>
        <v>338.7179240656781</v>
      </c>
      <c r="N73" s="30">
        <f>M73/((1+'Riester Rechner - Variablen'!$C$3)^B73)</f>
        <v>117.6926059984771</v>
      </c>
      <c r="O73" s="30">
        <f>M73*12</f>
        <v>4064.615088788138</v>
      </c>
      <c r="P73" s="30">
        <f>O73/((1+'Riester Rechner - Variablen'!$C$3)^B73)</f>
        <v>1412.311271981725</v>
      </c>
      <c r="Q73" s="30">
        <f>IF(O73&lt;'Riester Rechner - Lohnsteuertab'!$A$3,0,IF(O73&lt;'Riester Rechner - Lohnsteuertab'!$A$4,(993.62*(($O$3-'Riester Rechner - Lohnsteuertab'!$A$3)/10000)+1400)*($O$3-'Riester Rechner - Lohnsteuertab'!$A$3)/10000,IF(O73&lt;'Riester Rechner - Lohnsteuertab'!$A$5,((225.4*((O73-'Riester Rechner - Lohnsteuertab'!$A$4)/10000)+2397)*((O73-'Riester Rechner - Lohnsteuertab'!$A$4)/10000)+952.48),IF(O73&lt;'Riester Rechner - Lohnsteuertab'!$A$6,0.42*O73-8394.14,"hallo"))))</f>
        <v>0</v>
      </c>
      <c r="R73" s="30">
        <f>Q73*'Riester Rechner - Variablen'!$D$3</f>
        <v>0</v>
      </c>
      <c r="S73" s="30">
        <f>Q73*'Riester Rechner - Variablen'!$E$3</f>
        <v>0</v>
      </c>
      <c r="T73" s="30">
        <f>O73*'Riester Rechner - Variablen'!$G$3</f>
        <v>380.0415108016909</v>
      </c>
      <c r="U73" s="30">
        <f>O73*'Riester Rechner - Variablen'!$F$3</f>
        <v>325.169207103051</v>
      </c>
      <c r="V73" s="30">
        <f>O73*'Riester Rechner - Variablen'!$H$3</f>
        <v>47.75922729326061</v>
      </c>
      <c r="W73" s="30">
        <f>O73*'Riester Rechner - Variablen'!$I$3</f>
        <v>60.96922633182206</v>
      </c>
      <c r="X73" s="30">
        <f>SUM(Q73:S73)</f>
        <v>0</v>
      </c>
      <c r="Y73" s="31">
        <f>X73/O73</f>
        <v>0</v>
      </c>
      <c r="Z73" s="32">
        <f>IF((J73*Y73-H73)&gt;0,J73*Y73-H73,0)</f>
        <v>0</v>
      </c>
      <c r="AA73" s="33">
        <f>AA72+D73</f>
        <v>2145000</v>
      </c>
      <c r="AB73" s="30">
        <f>AB72+F73</f>
        <v>80700</v>
      </c>
      <c r="AC73" s="30">
        <f>AC72+H73</f>
        <v>6776</v>
      </c>
      <c r="AD73" s="30">
        <f>AD72</f>
        <v>133353.5134116843</v>
      </c>
      <c r="AE73" s="30">
        <f>AE72+L73</f>
        <v>109744.6073972797</v>
      </c>
      <c r="AF73" s="30">
        <f>AE73-AB73+Z73</f>
        <v>29044.607397279717</v>
      </c>
      <c r="AG73" s="30">
        <f>(AF73/((1+'Riester Rechner - Variablen'!$C$3)^B73))</f>
        <v>10091.983009808695</v>
      </c>
    </row>
    <row r="74" ht="20.35" customHeight="1">
      <c r="A74" s="27">
        <v>95</v>
      </c>
      <c r="B74" s="28">
        <v>72</v>
      </c>
      <c r="C74" s="30">
        <v>0</v>
      </c>
      <c r="D74" s="30">
        <f>C74*12</f>
        <v>0</v>
      </c>
      <c r="E74" s="30">
        <f>IF((C74*0.04*12)&lt;2100,(C74*0.04),(2100/12))</f>
        <v>0</v>
      </c>
      <c r="F74" s="30">
        <f>E74*12</f>
        <v>0</v>
      </c>
      <c r="G74" s="30">
        <v>0</v>
      </c>
      <c r="H74" s="30">
        <f>G74*12</f>
        <v>0</v>
      </c>
      <c r="I74" s="30">
        <f>E74+G74</f>
        <v>0</v>
      </c>
      <c r="J74" s="30">
        <f>I74*12</f>
        <v>0</v>
      </c>
      <c r="K74" s="30">
        <f t="shared" si="1282"/>
        <v>338.7179240656781</v>
      </c>
      <c r="L74" s="30">
        <f>K74*12</f>
        <v>4064.615088788138</v>
      </c>
      <c r="M74" s="30">
        <f>C74+K74</f>
        <v>338.7179240656781</v>
      </c>
      <c r="N74" s="30">
        <f>M74/((1+'Riester Rechner - Variablen'!$C$3)^B74)</f>
        <v>115.9533064024405</v>
      </c>
      <c r="O74" s="30">
        <f>M74*12</f>
        <v>4064.615088788138</v>
      </c>
      <c r="P74" s="30">
        <f>O74/((1+'Riester Rechner - Variablen'!$C$3)^B74)</f>
        <v>1391.439676829286</v>
      </c>
      <c r="Q74" s="30">
        <f>IF(O74&lt;'Riester Rechner - Lohnsteuertab'!$A$3,0,IF(O74&lt;'Riester Rechner - Lohnsteuertab'!$A$4,(993.62*(($O$3-'Riester Rechner - Lohnsteuertab'!$A$3)/10000)+1400)*($O$3-'Riester Rechner - Lohnsteuertab'!$A$3)/10000,IF(O74&lt;'Riester Rechner - Lohnsteuertab'!$A$5,((225.4*((O74-'Riester Rechner - Lohnsteuertab'!$A$4)/10000)+2397)*((O74-'Riester Rechner - Lohnsteuertab'!$A$4)/10000)+952.48),IF(O74&lt;'Riester Rechner - Lohnsteuertab'!$A$6,0.42*O74-8394.14,"hallo"))))</f>
        <v>0</v>
      </c>
      <c r="R74" s="30">
        <f>Q74*'Riester Rechner - Variablen'!$D$3</f>
        <v>0</v>
      </c>
      <c r="S74" s="30">
        <f>Q74*'Riester Rechner - Variablen'!$E$3</f>
        <v>0</v>
      </c>
      <c r="T74" s="30">
        <f>O74*'Riester Rechner - Variablen'!$G$3</f>
        <v>380.0415108016909</v>
      </c>
      <c r="U74" s="30">
        <f>O74*'Riester Rechner - Variablen'!$F$3</f>
        <v>325.169207103051</v>
      </c>
      <c r="V74" s="30">
        <f>O74*'Riester Rechner - Variablen'!$H$3</f>
        <v>47.75922729326061</v>
      </c>
      <c r="W74" s="30">
        <f>O74*'Riester Rechner - Variablen'!$I$3</f>
        <v>60.96922633182206</v>
      </c>
      <c r="X74" s="30">
        <f>SUM(Q74:S74)</f>
        <v>0</v>
      </c>
      <c r="Y74" s="31">
        <f>X74/O74</f>
        <v>0</v>
      </c>
      <c r="Z74" s="32">
        <f>IF((J74*Y74-H74)&gt;0,J74*Y74-H74,0)</f>
        <v>0</v>
      </c>
      <c r="AA74" s="33">
        <f>AA73+D74</f>
        <v>2145000</v>
      </c>
      <c r="AB74" s="30">
        <f>AB73+F74</f>
        <v>80700</v>
      </c>
      <c r="AC74" s="30">
        <f>AC73+H74</f>
        <v>6776</v>
      </c>
      <c r="AD74" s="30">
        <f>AD73</f>
        <v>133353.5134116843</v>
      </c>
      <c r="AE74" s="30">
        <f>AE73+L74</f>
        <v>113809.2224860679</v>
      </c>
      <c r="AF74" s="30">
        <f>AE74-AB74+Z74</f>
        <v>33109.222486067854</v>
      </c>
      <c r="AG74" s="30">
        <f>(AF74/((1+'Riester Rechner - Variablen'!$C$3)^B74))</f>
        <v>11334.2800805817</v>
      </c>
    </row>
    <row r="75" ht="20.35" customHeight="1">
      <c r="A75" s="27">
        <v>96</v>
      </c>
      <c r="B75" s="28">
        <v>73</v>
      </c>
      <c r="C75" s="30">
        <v>0</v>
      </c>
      <c r="D75" s="30">
        <f>C75*12</f>
        <v>0</v>
      </c>
      <c r="E75" s="30">
        <f>IF((C75*0.04*12)&lt;2100,(C75*0.04),(2100/12))</f>
        <v>0</v>
      </c>
      <c r="F75" s="30">
        <f>E75*12</f>
        <v>0</v>
      </c>
      <c r="G75" s="30">
        <v>0</v>
      </c>
      <c r="H75" s="30">
        <f>G75*12</f>
        <v>0</v>
      </c>
      <c r="I75" s="30">
        <f>E75+G75</f>
        <v>0</v>
      </c>
      <c r="J75" s="30">
        <f>I75*12</f>
        <v>0</v>
      </c>
      <c r="K75" s="30">
        <f t="shared" si="1282"/>
        <v>338.7179240656781</v>
      </c>
      <c r="L75" s="30">
        <f>K75*12</f>
        <v>4064.615088788138</v>
      </c>
      <c r="M75" s="30">
        <f>C75+K75</f>
        <v>338.7179240656781</v>
      </c>
      <c r="N75" s="30">
        <f>M75/((1+'Riester Rechner - Variablen'!$C$3)^B75)</f>
        <v>114.2397107413207</v>
      </c>
      <c r="O75" s="30">
        <f>M75*12</f>
        <v>4064.615088788138</v>
      </c>
      <c r="P75" s="30">
        <f>O75/((1+'Riester Rechner - Variablen'!$C$3)^B75)</f>
        <v>1370.876528895848</v>
      </c>
      <c r="Q75" s="30">
        <f>IF(O75&lt;'Riester Rechner - Lohnsteuertab'!$A$3,0,IF(O75&lt;'Riester Rechner - Lohnsteuertab'!$A$4,(993.62*(($O$3-'Riester Rechner - Lohnsteuertab'!$A$3)/10000)+1400)*($O$3-'Riester Rechner - Lohnsteuertab'!$A$3)/10000,IF(O75&lt;'Riester Rechner - Lohnsteuertab'!$A$5,((225.4*((O75-'Riester Rechner - Lohnsteuertab'!$A$4)/10000)+2397)*((O75-'Riester Rechner - Lohnsteuertab'!$A$4)/10000)+952.48),IF(O75&lt;'Riester Rechner - Lohnsteuertab'!$A$6,0.42*O75-8394.14,"hallo"))))</f>
        <v>0</v>
      </c>
      <c r="R75" s="30">
        <f>Q75*'Riester Rechner - Variablen'!$D$3</f>
        <v>0</v>
      </c>
      <c r="S75" s="30">
        <f>Q75*'Riester Rechner - Variablen'!$E$3</f>
        <v>0</v>
      </c>
      <c r="T75" s="30">
        <f>O75*'Riester Rechner - Variablen'!$G$3</f>
        <v>380.0415108016909</v>
      </c>
      <c r="U75" s="30">
        <f>O75*'Riester Rechner - Variablen'!$F$3</f>
        <v>325.169207103051</v>
      </c>
      <c r="V75" s="30">
        <f>O75*'Riester Rechner - Variablen'!$H$3</f>
        <v>47.75922729326061</v>
      </c>
      <c r="W75" s="30">
        <f>O75*'Riester Rechner - Variablen'!$I$3</f>
        <v>60.96922633182206</v>
      </c>
      <c r="X75" s="30">
        <f>SUM(Q75:S75)</f>
        <v>0</v>
      </c>
      <c r="Y75" s="31">
        <f>X75/O75</f>
        <v>0</v>
      </c>
      <c r="Z75" s="32">
        <f>IF((J75*Y75-H75)&gt;0,J75*Y75-H75,0)</f>
        <v>0</v>
      </c>
      <c r="AA75" s="33">
        <f>AA74+D75</f>
        <v>2145000</v>
      </c>
      <c r="AB75" s="30">
        <f>AB74+F75</f>
        <v>80700</v>
      </c>
      <c r="AC75" s="30">
        <f>AC74+H75</f>
        <v>6776</v>
      </c>
      <c r="AD75" s="30">
        <f>AD74</f>
        <v>133353.5134116843</v>
      </c>
      <c r="AE75" s="30">
        <f>AE74+L75</f>
        <v>117873.837574856</v>
      </c>
      <c r="AF75" s="30">
        <f>AE75-AB75+Z75</f>
        <v>37173.837574855992</v>
      </c>
      <c r="AG75" s="30">
        <f>(AF75/((1+'Riester Rechner - Variablen'!$C$3)^B75))</f>
        <v>12537.654933409834</v>
      </c>
    </row>
    <row r="76" ht="20.35" customHeight="1">
      <c r="A76" s="27">
        <v>97</v>
      </c>
      <c r="B76" s="28">
        <v>74</v>
      </c>
      <c r="C76" s="30">
        <v>0</v>
      </c>
      <c r="D76" s="30">
        <f>C76*12</f>
        <v>0</v>
      </c>
      <c r="E76" s="30">
        <f>IF((C76*0.04*12)&lt;2100,(C76*0.04),(2100/12))</f>
        <v>0</v>
      </c>
      <c r="F76" s="30">
        <f>E76*12</f>
        <v>0</v>
      </c>
      <c r="G76" s="30">
        <v>0</v>
      </c>
      <c r="H76" s="30">
        <f>G76*12</f>
        <v>0</v>
      </c>
      <c r="I76" s="30">
        <f>E76+G76</f>
        <v>0</v>
      </c>
      <c r="J76" s="30">
        <f>I76*12</f>
        <v>0</v>
      </c>
      <c r="K76" s="30">
        <f t="shared" si="1282"/>
        <v>338.7179240656781</v>
      </c>
      <c r="L76" s="30">
        <f>K76*12</f>
        <v>4064.615088788138</v>
      </c>
      <c r="M76" s="30">
        <f>C76+K76</f>
        <v>338.7179240656781</v>
      </c>
      <c r="N76" s="30">
        <f>M76/((1+'Riester Rechner - Variablen'!$C$3)^B76)</f>
        <v>112.5514391540106</v>
      </c>
      <c r="O76" s="30">
        <f>M76*12</f>
        <v>4064.615088788138</v>
      </c>
      <c r="P76" s="30">
        <f>O76/((1+'Riester Rechner - Variablen'!$C$3)^B76)</f>
        <v>1350.617269848127</v>
      </c>
      <c r="Q76" s="30">
        <f>IF(O76&lt;'Riester Rechner - Lohnsteuertab'!$A$3,0,IF(O76&lt;'Riester Rechner - Lohnsteuertab'!$A$4,(993.62*(($O$3-'Riester Rechner - Lohnsteuertab'!$A$3)/10000)+1400)*($O$3-'Riester Rechner - Lohnsteuertab'!$A$3)/10000,IF(O76&lt;'Riester Rechner - Lohnsteuertab'!$A$5,((225.4*((O76-'Riester Rechner - Lohnsteuertab'!$A$4)/10000)+2397)*((O76-'Riester Rechner - Lohnsteuertab'!$A$4)/10000)+952.48),IF(O76&lt;'Riester Rechner - Lohnsteuertab'!$A$6,0.42*O76-8394.14,"hallo"))))</f>
        <v>0</v>
      </c>
      <c r="R76" s="30">
        <f>Q76*'Riester Rechner - Variablen'!$D$3</f>
        <v>0</v>
      </c>
      <c r="S76" s="30">
        <f>Q76*'Riester Rechner - Variablen'!$E$3</f>
        <v>0</v>
      </c>
      <c r="T76" s="30">
        <f>O76*'Riester Rechner - Variablen'!$G$3</f>
        <v>380.0415108016909</v>
      </c>
      <c r="U76" s="30">
        <f>O76*'Riester Rechner - Variablen'!$F$3</f>
        <v>325.169207103051</v>
      </c>
      <c r="V76" s="30">
        <f>O76*'Riester Rechner - Variablen'!$H$3</f>
        <v>47.75922729326061</v>
      </c>
      <c r="W76" s="30">
        <f>O76*'Riester Rechner - Variablen'!$I$3</f>
        <v>60.96922633182206</v>
      </c>
      <c r="X76" s="30">
        <f>SUM(Q76:S76)</f>
        <v>0</v>
      </c>
      <c r="Y76" s="31">
        <f>X76/O76</f>
        <v>0</v>
      </c>
      <c r="Z76" s="32">
        <f>IF((J76*Y76-H76)&gt;0,J76*Y76-H76,0)</f>
        <v>0</v>
      </c>
      <c r="AA76" s="33">
        <f>AA75+D76</f>
        <v>2145000</v>
      </c>
      <c r="AB76" s="30">
        <f>AB75+F76</f>
        <v>80700</v>
      </c>
      <c r="AC76" s="30">
        <f>AC75+H76</f>
        <v>6776</v>
      </c>
      <c r="AD76" s="30">
        <f>AD75</f>
        <v>133353.5134116843</v>
      </c>
      <c r="AE76" s="30">
        <f>AE75+L76</f>
        <v>121938.4526636441</v>
      </c>
      <c r="AF76" s="30">
        <f>AE76-AB76+Z76</f>
        <v>41238.452663644130</v>
      </c>
      <c r="AG76" s="30">
        <f>(AF76/((1+'Riester Rechner - Variablen'!$C$3)^B76))</f>
        <v>13702.986662370135</v>
      </c>
    </row>
    <row r="77" ht="20.35" customHeight="1">
      <c r="A77" s="27">
        <v>98</v>
      </c>
      <c r="B77" s="28">
        <v>75</v>
      </c>
      <c r="C77" s="30">
        <v>0</v>
      </c>
      <c r="D77" s="30">
        <f>C77*12</f>
        <v>0</v>
      </c>
      <c r="E77" s="30">
        <f>IF((C77*0.04*12)&lt;2100,(C77*0.04),(2100/12))</f>
        <v>0</v>
      </c>
      <c r="F77" s="30">
        <f>E77*12</f>
        <v>0</v>
      </c>
      <c r="G77" s="30">
        <v>0</v>
      </c>
      <c r="H77" s="30">
        <f>G77*12</f>
        <v>0</v>
      </c>
      <c r="I77" s="30">
        <f>E77+G77</f>
        <v>0</v>
      </c>
      <c r="J77" s="30">
        <f>I77*12</f>
        <v>0</v>
      </c>
      <c r="K77" s="30">
        <f t="shared" si="1282"/>
        <v>338.7179240656781</v>
      </c>
      <c r="L77" s="30">
        <f>K77*12</f>
        <v>4064.615088788138</v>
      </c>
      <c r="M77" s="30">
        <f>C77+K77</f>
        <v>338.7179240656781</v>
      </c>
      <c r="N77" s="30">
        <f>M77/((1+'Riester Rechner - Variablen'!$C$3)^B77)</f>
        <v>110.8881173931139</v>
      </c>
      <c r="O77" s="30">
        <f>M77*12</f>
        <v>4064.615088788138</v>
      </c>
      <c r="P77" s="30">
        <f>O77/((1+'Riester Rechner - Variablen'!$C$3)^B77)</f>
        <v>1330.657408717366</v>
      </c>
      <c r="Q77" s="30">
        <f>IF(O77&lt;'Riester Rechner - Lohnsteuertab'!$A$3,0,IF(O77&lt;'Riester Rechner - Lohnsteuertab'!$A$4,(993.62*(($O$3-'Riester Rechner - Lohnsteuertab'!$A$3)/10000)+1400)*($O$3-'Riester Rechner - Lohnsteuertab'!$A$3)/10000,IF(O77&lt;'Riester Rechner - Lohnsteuertab'!$A$5,((225.4*((O77-'Riester Rechner - Lohnsteuertab'!$A$4)/10000)+2397)*((O77-'Riester Rechner - Lohnsteuertab'!$A$4)/10000)+952.48),IF(O77&lt;'Riester Rechner - Lohnsteuertab'!$A$6,0.42*O77-8394.14,"hallo"))))</f>
        <v>0</v>
      </c>
      <c r="R77" s="30">
        <f>Q77*'Riester Rechner - Variablen'!$D$3</f>
        <v>0</v>
      </c>
      <c r="S77" s="30">
        <f>Q77*'Riester Rechner - Variablen'!$E$3</f>
        <v>0</v>
      </c>
      <c r="T77" s="30">
        <f>O77*'Riester Rechner - Variablen'!$G$3</f>
        <v>380.0415108016909</v>
      </c>
      <c r="U77" s="30">
        <f>O77*'Riester Rechner - Variablen'!$F$3</f>
        <v>325.169207103051</v>
      </c>
      <c r="V77" s="30">
        <f>O77*'Riester Rechner - Variablen'!$H$3</f>
        <v>47.75922729326061</v>
      </c>
      <c r="W77" s="30">
        <f>O77*'Riester Rechner - Variablen'!$I$3</f>
        <v>60.96922633182206</v>
      </c>
      <c r="X77" s="30">
        <f>SUM(Q77:S77)</f>
        <v>0</v>
      </c>
      <c r="Y77" s="31">
        <f>X77/O77</f>
        <v>0</v>
      </c>
      <c r="Z77" s="32">
        <f>IF((J77*Y77-H77)&gt;0,J77*Y77-H77,0)</f>
        <v>0</v>
      </c>
      <c r="AA77" s="33">
        <f>AA76+D77</f>
        <v>2145000</v>
      </c>
      <c r="AB77" s="30">
        <f>AB76+F77</f>
        <v>80700</v>
      </c>
      <c r="AC77" s="30">
        <f>AC76+H77</f>
        <v>6776</v>
      </c>
      <c r="AD77" s="30">
        <f>AD76</f>
        <v>133353.5134116843</v>
      </c>
      <c r="AE77" s="30">
        <f>AE76+L77</f>
        <v>126003.0677524323</v>
      </c>
      <c r="AF77" s="30">
        <f>AE77-AB77+Z77</f>
        <v>45303.067752432267</v>
      </c>
      <c r="AG77" s="30">
        <f>(AF77/((1+'Riester Rechner - Variablen'!$C$3)^B77))</f>
        <v>14831.136879032771</v>
      </c>
    </row>
    <row r="78" ht="20.35" customHeight="1">
      <c r="A78" s="27">
        <v>99</v>
      </c>
      <c r="B78" s="28">
        <v>76</v>
      </c>
      <c r="C78" s="30">
        <v>0</v>
      </c>
      <c r="D78" s="30">
        <f>C78*12</f>
        <v>0</v>
      </c>
      <c r="E78" s="30">
        <f>IF((C78*0.04*12)&lt;2100,(C78*0.04),(2100/12))</f>
        <v>0</v>
      </c>
      <c r="F78" s="30">
        <f>E78*12</f>
        <v>0</v>
      </c>
      <c r="G78" s="30">
        <v>0</v>
      </c>
      <c r="H78" s="30">
        <f>G78*12</f>
        <v>0</v>
      </c>
      <c r="I78" s="30">
        <f>E78+G78</f>
        <v>0</v>
      </c>
      <c r="J78" s="30">
        <f>I78*12</f>
        <v>0</v>
      </c>
      <c r="K78" s="30">
        <f t="shared" si="1282"/>
        <v>338.7179240656781</v>
      </c>
      <c r="L78" s="30">
        <f>K78*12</f>
        <v>4064.615088788138</v>
      </c>
      <c r="M78" s="30">
        <f>C78+K78</f>
        <v>338.7179240656781</v>
      </c>
      <c r="N78" s="30">
        <f>M78/((1+'Riester Rechner - Variablen'!$C$3)^B78)</f>
        <v>109.2493767419841</v>
      </c>
      <c r="O78" s="30">
        <f>M78*12</f>
        <v>4064.615088788138</v>
      </c>
      <c r="P78" s="30">
        <f>O78/((1+'Riester Rechner - Variablen'!$C$3)^B78)</f>
        <v>1310.992520903809</v>
      </c>
      <c r="Q78" s="30">
        <f>IF(O78&lt;'Riester Rechner - Lohnsteuertab'!$A$3,0,IF(O78&lt;'Riester Rechner - Lohnsteuertab'!$A$4,(993.62*(($O$3-'Riester Rechner - Lohnsteuertab'!$A$3)/10000)+1400)*($O$3-'Riester Rechner - Lohnsteuertab'!$A$3)/10000,IF(O78&lt;'Riester Rechner - Lohnsteuertab'!$A$5,((225.4*((O78-'Riester Rechner - Lohnsteuertab'!$A$4)/10000)+2397)*((O78-'Riester Rechner - Lohnsteuertab'!$A$4)/10000)+952.48),IF(O78&lt;'Riester Rechner - Lohnsteuertab'!$A$6,0.42*O78-8394.14,"hallo"))))</f>
        <v>0</v>
      </c>
      <c r="R78" s="30">
        <f>Q78*'Riester Rechner - Variablen'!$D$3</f>
        <v>0</v>
      </c>
      <c r="S78" s="30">
        <f>Q78*'Riester Rechner - Variablen'!$E$3</f>
        <v>0</v>
      </c>
      <c r="T78" s="30">
        <f>O78*'Riester Rechner - Variablen'!$G$3</f>
        <v>380.0415108016909</v>
      </c>
      <c r="U78" s="30">
        <f>O78*'Riester Rechner - Variablen'!$F$3</f>
        <v>325.169207103051</v>
      </c>
      <c r="V78" s="30">
        <f>O78*'Riester Rechner - Variablen'!$H$3</f>
        <v>47.75922729326061</v>
      </c>
      <c r="W78" s="30">
        <f>O78*'Riester Rechner - Variablen'!$I$3</f>
        <v>60.96922633182206</v>
      </c>
      <c r="X78" s="30">
        <f>SUM(Q78:S78)</f>
        <v>0</v>
      </c>
      <c r="Y78" s="31">
        <f>X78/O78</f>
        <v>0</v>
      </c>
      <c r="Z78" s="32">
        <f>IF((J78*Y78-H78)&gt;0,J78*Y78-H78,0)</f>
        <v>0</v>
      </c>
      <c r="AA78" s="33">
        <f>AA77+D78</f>
        <v>2145000</v>
      </c>
      <c r="AB78" s="30">
        <f>AB77+F78</f>
        <v>80700</v>
      </c>
      <c r="AC78" s="30">
        <f>AC77+H78</f>
        <v>6776</v>
      </c>
      <c r="AD78" s="30">
        <f>AD77</f>
        <v>133353.5134116843</v>
      </c>
      <c r="AE78" s="30">
        <f>AE77+L78</f>
        <v>130067.6828412204</v>
      </c>
      <c r="AF78" s="30">
        <f>AE78-AB78+Z78</f>
        <v>49367.6828412204</v>
      </c>
      <c r="AG78" s="30">
        <f>(AF78/((1+'Riester Rechner - Variablen'!$C$3)^B78))</f>
        <v>15922.950037192253</v>
      </c>
    </row>
    <row r="79" ht="20.35" customHeight="1">
      <c r="A79" s="27">
        <v>100</v>
      </c>
      <c r="B79" s="28">
        <v>77</v>
      </c>
      <c r="C79" s="30">
        <v>0</v>
      </c>
      <c r="D79" s="30">
        <f>C79*12</f>
        <v>0</v>
      </c>
      <c r="E79" s="30">
        <f>IF((C79*0.04*12)&lt;2100,(C79*0.04),(2100/12))</f>
        <v>0</v>
      </c>
      <c r="F79" s="30">
        <f>E79*12</f>
        <v>0</v>
      </c>
      <c r="G79" s="30">
        <v>0</v>
      </c>
      <c r="H79" s="30">
        <f>G79*12</f>
        <v>0</v>
      </c>
      <c r="I79" s="30">
        <f>E79+G79</f>
        <v>0</v>
      </c>
      <c r="J79" s="30">
        <f>I79*12</f>
        <v>0</v>
      </c>
      <c r="K79" s="30">
        <f t="shared" si="1282"/>
        <v>338.7179240656781</v>
      </c>
      <c r="L79" s="30">
        <f>K79*12</f>
        <v>4064.615088788138</v>
      </c>
      <c r="M79" s="30">
        <f>C79+K79</f>
        <v>338.7179240656781</v>
      </c>
      <c r="N79" s="30">
        <f>M79/((1+'Riester Rechner - Variablen'!$C$3)^B79)</f>
        <v>107.6348539329893</v>
      </c>
      <c r="O79" s="30">
        <f>M79*12</f>
        <v>4064.615088788138</v>
      </c>
      <c r="P79" s="30">
        <f>O79/((1+'Riester Rechner - Variablen'!$C$3)^B79)</f>
        <v>1291.618247195871</v>
      </c>
      <c r="Q79" s="30">
        <f>IF(O79&lt;'Riester Rechner - Lohnsteuertab'!$A$3,0,IF(O79&lt;'Riester Rechner - Lohnsteuertab'!$A$4,(993.62*(($O$3-'Riester Rechner - Lohnsteuertab'!$A$3)/10000)+1400)*($O$3-'Riester Rechner - Lohnsteuertab'!$A$3)/10000,IF(O79&lt;'Riester Rechner - Lohnsteuertab'!$A$5,((225.4*((O79-'Riester Rechner - Lohnsteuertab'!$A$4)/10000)+2397)*((O79-'Riester Rechner - Lohnsteuertab'!$A$4)/10000)+952.48),IF(O79&lt;'Riester Rechner - Lohnsteuertab'!$A$6,0.42*O79-8394.14,"hallo"))))</f>
        <v>0</v>
      </c>
      <c r="R79" s="30">
        <f>Q79*'Riester Rechner - Variablen'!$D$3</f>
        <v>0</v>
      </c>
      <c r="S79" s="30">
        <f>Q79*'Riester Rechner - Variablen'!$E$3</f>
        <v>0</v>
      </c>
      <c r="T79" s="30">
        <f>O79*'Riester Rechner - Variablen'!$G$3</f>
        <v>380.0415108016909</v>
      </c>
      <c r="U79" s="30">
        <f>O79*'Riester Rechner - Variablen'!$F$3</f>
        <v>325.169207103051</v>
      </c>
      <c r="V79" s="30">
        <f>O79*'Riester Rechner - Variablen'!$H$3</f>
        <v>47.75922729326061</v>
      </c>
      <c r="W79" s="30">
        <f>O79*'Riester Rechner - Variablen'!$I$3</f>
        <v>60.96922633182206</v>
      </c>
      <c r="X79" s="30">
        <f>SUM(Q79:S79)</f>
        <v>0</v>
      </c>
      <c r="Y79" s="31">
        <f>X79/O79</f>
        <v>0</v>
      </c>
      <c r="Z79" s="32">
        <f>IF((J79*Y79-H79)&gt;0,J79*Y79-H79,0)</f>
        <v>0</v>
      </c>
      <c r="AA79" s="33">
        <f>AA78+D79</f>
        <v>2145000</v>
      </c>
      <c r="AB79" s="30">
        <f>AB78+F79</f>
        <v>80700</v>
      </c>
      <c r="AC79" s="30">
        <f>AC78+H79</f>
        <v>6776</v>
      </c>
      <c r="AD79" s="30">
        <f>AD78</f>
        <v>133353.5134116843</v>
      </c>
      <c r="AE79" s="30">
        <f>AE78+L79</f>
        <v>134132.2979300086</v>
      </c>
      <c r="AF79" s="30">
        <f>AE79-AB79+Z79</f>
        <v>53432.297930008557</v>
      </c>
      <c r="AG79" s="30">
        <f>(AF79/((1+'Riester Rechner - Variablen'!$C$3)^B79))</f>
        <v>16979.253751818789</v>
      </c>
    </row>
    <row r="80" ht="20.35" customHeight="1">
      <c r="A80" s="27">
        <v>101</v>
      </c>
      <c r="B80" s="28">
        <v>78</v>
      </c>
      <c r="C80" s="30">
        <v>0</v>
      </c>
      <c r="D80" s="30">
        <f>C80*12</f>
        <v>0</v>
      </c>
      <c r="E80" s="30">
        <f>IF((C80*0.04*12)&lt;2100,(C80*0.04),(2100/12))</f>
        <v>0</v>
      </c>
      <c r="F80" s="30">
        <f>E80*12</f>
        <v>0</v>
      </c>
      <c r="G80" s="30">
        <v>0</v>
      </c>
      <c r="H80" s="30">
        <f>G80*12</f>
        <v>0</v>
      </c>
      <c r="I80" s="30">
        <f>E80+G80</f>
        <v>0</v>
      </c>
      <c r="J80" s="30">
        <f>I80*12</f>
        <v>0</v>
      </c>
      <c r="K80" s="30">
        <f t="shared" si="1282"/>
        <v>338.7179240656781</v>
      </c>
      <c r="L80" s="30">
        <f>K80*12</f>
        <v>4064.615088788138</v>
      </c>
      <c r="M80" s="30">
        <f>C80+K80</f>
        <v>338.7179240656781</v>
      </c>
      <c r="N80" s="30">
        <f>M80/((1+'Riester Rechner - Variablen'!$C$3)^B80)</f>
        <v>106.0441910669845</v>
      </c>
      <c r="O80" s="30">
        <f>M80*12</f>
        <v>4064.615088788138</v>
      </c>
      <c r="P80" s="30">
        <f>O80/((1+'Riester Rechner - Variablen'!$C$3)^B80)</f>
        <v>1272.530292803814</v>
      </c>
      <c r="Q80" s="30">
        <f>IF(O80&lt;'Riester Rechner - Lohnsteuertab'!$A$3,0,IF(O80&lt;'Riester Rechner - Lohnsteuertab'!$A$4,(993.62*(($O$3-'Riester Rechner - Lohnsteuertab'!$A$3)/10000)+1400)*($O$3-'Riester Rechner - Lohnsteuertab'!$A$3)/10000,IF(O80&lt;'Riester Rechner - Lohnsteuertab'!$A$5,((225.4*((O80-'Riester Rechner - Lohnsteuertab'!$A$4)/10000)+2397)*((O80-'Riester Rechner - Lohnsteuertab'!$A$4)/10000)+952.48),IF(O80&lt;'Riester Rechner - Lohnsteuertab'!$A$6,0.42*O80-8394.14,"hallo"))))</f>
        <v>0</v>
      </c>
      <c r="R80" s="30">
        <f>Q80*'Riester Rechner - Variablen'!$D$3</f>
        <v>0</v>
      </c>
      <c r="S80" s="30">
        <f>Q80*'Riester Rechner - Variablen'!$E$3</f>
        <v>0</v>
      </c>
      <c r="T80" s="30">
        <f>O80*'Riester Rechner - Variablen'!$G$3</f>
        <v>380.0415108016909</v>
      </c>
      <c r="U80" s="30">
        <f>O80*'Riester Rechner - Variablen'!$F$3</f>
        <v>325.169207103051</v>
      </c>
      <c r="V80" s="30">
        <f>O80*'Riester Rechner - Variablen'!$H$3</f>
        <v>47.75922729326061</v>
      </c>
      <c r="W80" s="30">
        <f>O80*'Riester Rechner - Variablen'!$I$3</f>
        <v>60.96922633182206</v>
      </c>
      <c r="X80" s="30">
        <f>SUM(Q80:S80)</f>
        <v>0</v>
      </c>
      <c r="Y80" s="31">
        <f>X80/O80</f>
        <v>0</v>
      </c>
      <c r="Z80" s="32">
        <f>IF((J80*Y80-H80)&gt;0,J80*Y80-H80,0)</f>
        <v>0</v>
      </c>
      <c r="AA80" s="33">
        <f>AA79+D80</f>
        <v>2145000</v>
      </c>
      <c r="AB80" s="30">
        <f>AB79+F80</f>
        <v>80700</v>
      </c>
      <c r="AC80" s="30">
        <f>AC79+H80</f>
        <v>6776</v>
      </c>
      <c r="AD80" s="30">
        <f>AD79</f>
        <v>133353.5134116843</v>
      </c>
      <c r="AE80" s="30">
        <f>AE79+L80</f>
        <v>138196.9130187967</v>
      </c>
      <c r="AF80" s="30">
        <f>AE80-AB80+Z80</f>
        <v>57496.913018796709</v>
      </c>
      <c r="AG80" s="30">
        <f>(AF80/((1+'Riester Rechner - Variablen'!$C$3)^B80))</f>
        <v>18000.859112329719</v>
      </c>
    </row>
  </sheetData>
  <mergeCells count="2">
    <mergeCell ref="C1:Z1"/>
    <mergeCell ref="AA1:AG1"/>
  </mergeCells>
  <conditionalFormatting sqref="AF2:AG80">
    <cfRule type="cellIs" dxfId="0" priority="1" operator="greaterThan" stopIfTrue="1">
      <formula>0</formula>
    </cfRule>
  </conditionalFormatting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 showGridLines="0" defaultGridColor="1"/>
  </sheetViews>
  <sheetFormatPr defaultColWidth="10" defaultRowHeight="13" customHeight="1" outlineLevelRow="0" outlineLevelCol="0"/>
  <cols>
    <col min="1" max="256" width="10" customWidth="1"/>
  </cols>
  <sheetData/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