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Eigene Dateien\Finanzen\"/>
    </mc:Choice>
  </mc:AlternateContent>
  <xr:revisionPtr revIDLastSave="0" documentId="8_{743E0224-912F-4FC4-AE30-DF319636B0BD}" xr6:coauthVersionLast="47" xr6:coauthVersionMax="47" xr10:uidLastSave="{00000000-0000-0000-0000-000000000000}"/>
  <bookViews>
    <workbookView xWindow="-120" yWindow="-120" windowWidth="29040" windowHeight="15720" xr2:uid="{F3CE1EA7-AEAB-45C0-BD73-172ABB3E119F}"/>
  </bookViews>
  <sheets>
    <sheet name="Rentenvermögen ab 63" sheetId="1" r:id="rId1"/>
  </sheets>
  <externalReferences>
    <externalReference r:id="rId2"/>
  </externalReferences>
  <definedNames>
    <definedName name="ID" localSheetId="0" hidden="1">"1bbe5558-f6bb-4c5c-aad6-52095a5ae319"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1" l="1"/>
  <c r="P1" i="1"/>
  <c r="Q1" i="1"/>
  <c r="R1" i="1"/>
  <c r="S1" i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N1" i="1"/>
  <c r="BO1" i="1"/>
  <c r="BP1" i="1"/>
  <c r="BQ1" i="1"/>
  <c r="BR1" i="1"/>
  <c r="BS1" i="1"/>
  <c r="BT1" i="1"/>
  <c r="BU1" i="1"/>
  <c r="BV1" i="1"/>
  <c r="BL19" i="1"/>
  <c r="BL20" i="1"/>
  <c r="BL21" i="1"/>
  <c r="BL22" i="1"/>
  <c r="BL23" i="1"/>
  <c r="BL24" i="1"/>
  <c r="BM13" i="1"/>
  <c r="BM14" i="1"/>
  <c r="BM25" i="1"/>
  <c r="BK19" i="1"/>
  <c r="BK20" i="1"/>
  <c r="BK21" i="1"/>
  <c r="BK22" i="1"/>
  <c r="BK23" i="1"/>
  <c r="BK24" i="1"/>
  <c r="BL13" i="1"/>
  <c r="BL14" i="1"/>
  <c r="BL15" i="1"/>
  <c r="BL16" i="1"/>
  <c r="BL17" i="1"/>
  <c r="BL18" i="1"/>
  <c r="BL25" i="1"/>
  <c r="BJ19" i="1"/>
  <c r="BJ20" i="1"/>
  <c r="BJ21" i="1"/>
  <c r="BJ22" i="1"/>
  <c r="BJ23" i="1"/>
  <c r="BJ24" i="1"/>
  <c r="BK13" i="1"/>
  <c r="BK14" i="1"/>
  <c r="BK15" i="1"/>
  <c r="BK16" i="1"/>
  <c r="BK17" i="1"/>
  <c r="BK18" i="1"/>
  <c r="BK25" i="1"/>
  <c r="BI19" i="1"/>
  <c r="BI20" i="1"/>
  <c r="BI21" i="1"/>
  <c r="BI22" i="1"/>
  <c r="BI23" i="1"/>
  <c r="BI24" i="1"/>
  <c r="BJ13" i="1"/>
  <c r="BJ14" i="1"/>
  <c r="BJ15" i="1"/>
  <c r="BJ16" i="1"/>
  <c r="BJ17" i="1"/>
  <c r="BJ18" i="1"/>
  <c r="BJ25" i="1"/>
  <c r="BH19" i="1"/>
  <c r="BH20" i="1"/>
  <c r="BH21" i="1"/>
  <c r="BH22" i="1"/>
  <c r="BH23" i="1"/>
  <c r="BH24" i="1"/>
  <c r="BI13" i="1"/>
  <c r="BI14" i="1"/>
  <c r="BI15" i="1"/>
  <c r="BI16" i="1"/>
  <c r="BI17" i="1"/>
  <c r="BI18" i="1"/>
  <c r="BI25" i="1"/>
  <c r="BG19" i="1"/>
  <c r="BG20" i="1"/>
  <c r="BG21" i="1"/>
  <c r="BG22" i="1"/>
  <c r="BG23" i="1"/>
  <c r="BG24" i="1"/>
  <c r="BH13" i="1"/>
  <c r="BH14" i="1"/>
  <c r="BH15" i="1"/>
  <c r="BH16" i="1"/>
  <c r="BH17" i="1"/>
  <c r="BH18" i="1"/>
  <c r="BH25" i="1"/>
  <c r="BF19" i="1"/>
  <c r="BF20" i="1"/>
  <c r="BF21" i="1"/>
  <c r="BF22" i="1"/>
  <c r="BF23" i="1"/>
  <c r="BF24" i="1"/>
  <c r="BG13" i="1"/>
  <c r="BG14" i="1"/>
  <c r="BG15" i="1"/>
  <c r="BG16" i="1"/>
  <c r="BG17" i="1"/>
  <c r="BG18" i="1"/>
  <c r="BG25" i="1"/>
  <c r="BE19" i="1"/>
  <c r="BE20" i="1"/>
  <c r="BE21" i="1"/>
  <c r="BE22" i="1"/>
  <c r="BE23" i="1"/>
  <c r="BE24" i="1"/>
  <c r="BF13" i="1"/>
  <c r="BF14" i="1"/>
  <c r="BF15" i="1"/>
  <c r="BF16" i="1"/>
  <c r="BF17" i="1"/>
  <c r="BF18" i="1"/>
  <c r="BF25" i="1"/>
  <c r="BD19" i="1"/>
  <c r="BD20" i="1"/>
  <c r="BD21" i="1"/>
  <c r="BD22" i="1"/>
  <c r="BD23" i="1"/>
  <c r="BD24" i="1"/>
  <c r="BE13" i="1"/>
  <c r="BE14" i="1"/>
  <c r="BE15" i="1"/>
  <c r="BE16" i="1"/>
  <c r="BE17" i="1"/>
  <c r="BE18" i="1"/>
  <c r="BE25" i="1"/>
  <c r="BC19" i="1"/>
  <c r="BC20" i="1"/>
  <c r="BC21" i="1"/>
  <c r="BC22" i="1"/>
  <c r="BC23" i="1"/>
  <c r="BC24" i="1"/>
  <c r="BD13" i="1"/>
  <c r="BD14" i="1"/>
  <c r="BD15" i="1"/>
  <c r="BD16" i="1"/>
  <c r="BD17" i="1"/>
  <c r="BD18" i="1"/>
  <c r="BD25" i="1"/>
  <c r="BB19" i="1"/>
  <c r="BB20" i="1"/>
  <c r="BB21" i="1"/>
  <c r="BB22" i="1"/>
  <c r="BB23" i="1"/>
  <c r="BB24" i="1"/>
  <c r="BC13" i="1"/>
  <c r="BC14" i="1"/>
  <c r="BC15" i="1"/>
  <c r="BC16" i="1"/>
  <c r="BC17" i="1"/>
  <c r="BC18" i="1"/>
  <c r="BC25" i="1"/>
  <c r="BA19" i="1"/>
  <c r="BA20" i="1"/>
  <c r="BA21" i="1"/>
  <c r="BA22" i="1"/>
  <c r="BA23" i="1"/>
  <c r="BA24" i="1"/>
  <c r="BB13" i="1"/>
  <c r="BB14" i="1"/>
  <c r="BB15" i="1"/>
  <c r="BB16" i="1"/>
  <c r="BB17" i="1"/>
  <c r="BB18" i="1"/>
  <c r="BB25" i="1"/>
  <c r="AZ19" i="1"/>
  <c r="AZ20" i="1"/>
  <c r="AZ21" i="1"/>
  <c r="AZ22" i="1"/>
  <c r="AZ23" i="1"/>
  <c r="AZ24" i="1"/>
  <c r="BA13" i="1"/>
  <c r="BA14" i="1"/>
  <c r="BA15" i="1"/>
  <c r="BA16" i="1"/>
  <c r="BA17" i="1"/>
  <c r="BA18" i="1"/>
  <c r="BA25" i="1"/>
  <c r="AY19" i="1"/>
  <c r="AY20" i="1"/>
  <c r="AY21" i="1"/>
  <c r="AY22" i="1"/>
  <c r="AY23" i="1"/>
  <c r="AY24" i="1"/>
  <c r="AZ13" i="1"/>
  <c r="AZ14" i="1"/>
  <c r="AZ15" i="1"/>
  <c r="AZ16" i="1"/>
  <c r="AZ17" i="1"/>
  <c r="AZ18" i="1"/>
  <c r="AZ25" i="1"/>
  <c r="AX19" i="1"/>
  <c r="AX20" i="1"/>
  <c r="AX21" i="1"/>
  <c r="AX22" i="1"/>
  <c r="AX23" i="1"/>
  <c r="AX24" i="1"/>
  <c r="AY13" i="1"/>
  <c r="AY14" i="1"/>
  <c r="AY15" i="1"/>
  <c r="AY16" i="1"/>
  <c r="AY17" i="1"/>
  <c r="AY18" i="1"/>
  <c r="AY25" i="1"/>
  <c r="AW19" i="1"/>
  <c r="AW20" i="1"/>
  <c r="AW21" i="1"/>
  <c r="AW22" i="1"/>
  <c r="AW23" i="1"/>
  <c r="AW24" i="1"/>
  <c r="AX13" i="1"/>
  <c r="AX14" i="1"/>
  <c r="AX15" i="1"/>
  <c r="AX16" i="1"/>
  <c r="AX17" i="1"/>
  <c r="AX18" i="1"/>
  <c r="AX25" i="1"/>
  <c r="AV19" i="1"/>
  <c r="AV20" i="1"/>
  <c r="AV21" i="1"/>
  <c r="AV22" i="1"/>
  <c r="AV23" i="1"/>
  <c r="AV24" i="1"/>
  <c r="AW13" i="1"/>
  <c r="AW14" i="1"/>
  <c r="AW15" i="1"/>
  <c r="AW16" i="1"/>
  <c r="AW17" i="1"/>
  <c r="AW18" i="1"/>
  <c r="AW25" i="1"/>
  <c r="AV14" i="1"/>
  <c r="AV15" i="1"/>
  <c r="AV16" i="1"/>
  <c r="AV17" i="1"/>
  <c r="AV18" i="1"/>
  <c r="AV25" i="1"/>
  <c r="E9" i="1"/>
  <c r="BM9" i="1"/>
  <c r="BM12" i="1"/>
  <c r="BL9" i="1"/>
  <c r="BL12" i="1"/>
  <c r="BK9" i="1"/>
  <c r="BK12" i="1"/>
  <c r="BJ9" i="1"/>
  <c r="BJ12" i="1"/>
  <c r="BI9" i="1"/>
  <c r="BI12" i="1"/>
  <c r="BH9" i="1"/>
  <c r="BH12" i="1"/>
  <c r="BG9" i="1"/>
  <c r="BG12" i="1"/>
  <c r="BF9" i="1"/>
  <c r="BF12" i="1"/>
  <c r="BE9" i="1"/>
  <c r="BE12" i="1"/>
  <c r="BD9" i="1"/>
  <c r="BD12" i="1"/>
  <c r="BC9" i="1"/>
  <c r="BC12" i="1"/>
  <c r="BB9" i="1"/>
  <c r="BB12" i="1"/>
  <c r="BA9" i="1"/>
  <c r="BA12" i="1"/>
  <c r="AZ9" i="1"/>
  <c r="AZ12" i="1"/>
  <c r="AY9" i="1"/>
  <c r="AY12" i="1"/>
  <c r="AX9" i="1"/>
  <c r="AX12" i="1"/>
  <c r="AW9" i="1"/>
  <c r="AW12" i="1"/>
  <c r="AV9" i="1"/>
  <c r="AV12" i="1"/>
  <c r="J9" i="1"/>
  <c r="CC9" i="1"/>
  <c r="AV8" i="1"/>
  <c r="E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J8" i="1"/>
  <c r="BZ9" i="1"/>
  <c r="BY9" i="1"/>
  <c r="CA9" i="1"/>
  <c r="BV9" i="1"/>
  <c r="BU9" i="1"/>
  <c r="BT9" i="1"/>
  <c r="BS9" i="1"/>
  <c r="BR9" i="1"/>
  <c r="BQ9" i="1"/>
  <c r="BP9" i="1"/>
  <c r="BO9" i="1"/>
  <c r="BN9" i="1"/>
  <c r="F9" i="1"/>
  <c r="C9" i="1"/>
  <c r="CC8" i="1"/>
  <c r="AV7" i="1"/>
  <c r="E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J7" i="1"/>
  <c r="BZ8" i="1"/>
  <c r="BY8" i="1"/>
  <c r="CA8" i="1"/>
  <c r="BV8" i="1"/>
  <c r="BU8" i="1"/>
  <c r="BT8" i="1"/>
  <c r="BS8" i="1"/>
  <c r="BR8" i="1"/>
  <c r="BQ8" i="1"/>
  <c r="BP8" i="1"/>
  <c r="BO8" i="1"/>
  <c r="BN8" i="1"/>
  <c r="BM8" i="1"/>
  <c r="F8" i="1"/>
  <c r="C8" i="1"/>
  <c r="CC7" i="1"/>
  <c r="AV6" i="1"/>
  <c r="E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J6" i="1"/>
  <c r="BZ7" i="1"/>
  <c r="BY7" i="1"/>
  <c r="CA7" i="1"/>
  <c r="BV7" i="1"/>
  <c r="BU7" i="1"/>
  <c r="BT7" i="1"/>
  <c r="BS7" i="1"/>
  <c r="BR7" i="1"/>
  <c r="BQ7" i="1"/>
  <c r="BP7" i="1"/>
  <c r="BO7" i="1"/>
  <c r="BN7" i="1"/>
  <c r="BM7" i="1"/>
  <c r="F7" i="1"/>
  <c r="C7" i="1"/>
  <c r="CC6" i="1"/>
  <c r="AV5" i="1"/>
  <c r="E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J5" i="1"/>
  <c r="BZ6" i="1"/>
  <c r="BY6" i="1"/>
  <c r="CA6" i="1"/>
  <c r="BV6" i="1"/>
  <c r="BU6" i="1"/>
  <c r="BT6" i="1"/>
  <c r="BS6" i="1"/>
  <c r="BR6" i="1"/>
  <c r="BQ6" i="1"/>
  <c r="BP6" i="1"/>
  <c r="BO6" i="1"/>
  <c r="BN6" i="1"/>
  <c r="BM6" i="1"/>
  <c r="F6" i="1"/>
  <c r="C6" i="1"/>
  <c r="CC5" i="1"/>
  <c r="AV4" i="1"/>
  <c r="E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J4" i="1"/>
  <c r="BZ5" i="1"/>
  <c r="BY5" i="1"/>
  <c r="CA5" i="1"/>
  <c r="BV5" i="1"/>
  <c r="BU5" i="1"/>
  <c r="BT5" i="1"/>
  <c r="BS5" i="1"/>
  <c r="BR5" i="1"/>
  <c r="BQ5" i="1"/>
  <c r="BP5" i="1"/>
  <c r="BO5" i="1"/>
  <c r="BN5" i="1"/>
  <c r="BM5" i="1"/>
  <c r="F5" i="1"/>
  <c r="C5" i="1"/>
  <c r="CC4" i="1"/>
  <c r="AV3" i="1"/>
  <c r="E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J3" i="1"/>
  <c r="BZ4" i="1"/>
  <c r="BY4" i="1"/>
  <c r="CA4" i="1"/>
  <c r="BV4" i="1"/>
  <c r="BU4" i="1"/>
  <c r="BT4" i="1"/>
  <c r="BS4" i="1"/>
  <c r="BR4" i="1"/>
  <c r="BQ4" i="1"/>
  <c r="BP4" i="1"/>
  <c r="BO4" i="1"/>
  <c r="BN4" i="1"/>
  <c r="BM4" i="1"/>
  <c r="F4" i="1"/>
  <c r="C4" i="1"/>
  <c r="CC3" i="1"/>
  <c r="BZ3" i="1"/>
  <c r="BY3" i="1"/>
  <c r="CA3" i="1"/>
  <c r="BV3" i="1"/>
  <c r="BU3" i="1"/>
  <c r="BT3" i="1"/>
  <c r="BS3" i="1"/>
  <c r="BR3" i="1"/>
  <c r="BQ3" i="1"/>
  <c r="BP3" i="1"/>
  <c r="BO3" i="1"/>
  <c r="BN3" i="1"/>
  <c r="BM3" i="1"/>
  <c r="F3" i="1"/>
  <c r="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Jörn Hübner</author>
  </authors>
  <commentList>
    <comment ref="G1" authorId="0" shapeId="0" xr:uid="{35917DB4-7160-4CAF-8778-3358F22734F9}">
      <text>
        <r>
          <rPr>
            <sz val="9"/>
            <color indexed="81"/>
            <rFont val="Segoe UI"/>
            <family val="2"/>
          </rPr>
          <t>aus der jährlichen Renteninformation, "Ihre bisher erreichte Rentenanwartschaft entspräche  … Euro monatlich."
Da Rentenbeginn zum 63. Geburtstag anenommen, noch um 14,4% kürzen</t>
        </r>
      </text>
    </comment>
    <comment ref="D8" authorId="0" shapeId="0" xr:uid="{89AB52EA-2D16-45B4-819C-E6CBA83C31EC}">
      <text>
        <r>
          <rPr>
            <sz val="9"/>
            <color indexed="81"/>
            <rFont val="Segoe UI"/>
            <family val="2"/>
          </rPr>
          <t>Tabelle "Vervielfältiger für Bewertungsstichtage ab 1. Januar 2025"
laut Bundesfinanzministerium
(Anfang Dez 2024 veröffentlicht)</t>
        </r>
      </text>
    </comment>
    <comment ref="D9" authorId="0" shapeId="0" xr:uid="{84D3C807-DE75-4E4E-B074-836D2529670D}">
      <text>
        <r>
          <rPr>
            <sz val="9"/>
            <color indexed="81"/>
            <rFont val="Segoe UI"/>
            <family val="2"/>
          </rPr>
          <t>Lebenserwartung für Mann, der 50. Lebensjahr vollendet hat; Quelle:
Tabelle "Vervielfältiger für Bewertungsstichtage ab 1. Januar 2026"
laut Bundesfinanzministerium
(Okt 2025 veröffentlicht)</t>
        </r>
      </text>
    </comment>
  </commentList>
</comments>
</file>

<file path=xl/sharedStrings.xml><?xml version="1.0" encoding="utf-8"?>
<sst xmlns="http://schemas.openxmlformats.org/spreadsheetml/2006/main" count="34" uniqueCount="34">
  <si>
    <t>Betrachtungs-
stichtag</t>
  </si>
  <si>
    <t>Sterbe-
tafel</t>
  </si>
  <si>
    <t>vollendetes Lebensalter</t>
  </si>
  <si>
    <t>Rest-
lebens-
dauer</t>
  </si>
  <si>
    <t>Sterbe-
datum</t>
  </si>
  <si>
    <t>Renten-
bezugs-
dauer</t>
  </si>
  <si>
    <r>
      <t>gesetzl. Rente
(</t>
    </r>
    <r>
      <rPr>
        <b/>
        <sz val="10"/>
        <color rgb="FFFF0000"/>
        <rFont val="Arial"/>
        <family val="2"/>
      </rPr>
      <t>ab 01.02.2039</t>
    </r>
    <r>
      <rPr>
        <sz val="10"/>
        <color theme="1"/>
        <rFont val="Arial"/>
        <family val="2"/>
      </rPr>
      <t>,
aktueller Stand der Anwartschaft)</t>
    </r>
  </si>
  <si>
    <t>Dynam.
gesetzl.
Rente</t>
  </si>
  <si>
    <t>Kalk.-zins</t>
  </si>
  <si>
    <r>
      <t>Barwert</t>
    </r>
    <r>
      <rPr>
        <sz val="10"/>
        <color theme="1"/>
        <rFont val="Arial"/>
        <family val="2"/>
      </rPr>
      <t xml:space="preserve">
aller Renten-
zahlungen</t>
    </r>
  </si>
  <si>
    <t>gesetzliche Rente - Ist</t>
  </si>
  <si>
    <t>2016-18</t>
  </si>
  <si>
    <t>2017-19</t>
  </si>
  <si>
    <t>2018-20</t>
  </si>
  <si>
    <t>2019-21</t>
  </si>
  <si>
    <t>2020-22</t>
  </si>
  <si>
    <t>2021-23</t>
  </si>
  <si>
    <t>2022-24</t>
  </si>
  <si>
    <t>Check:</t>
  </si>
  <si>
    <t>Kontrolle</t>
  </si>
  <si>
    <t>Jan</t>
  </si>
  <si>
    <t>letzte Position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</si>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</sst>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"/>
    <numFmt numFmtId="165" formatCode="#,##0\ ;\-#,##0\ ;\-\ "/>
    <numFmt numFmtId="166" formatCode="#,##0.0"/>
    <numFmt numFmtId="167" formatCode="_-* #,##0.00\ [$€-407]_-;\-* #,##0.00\ [$€-407]_-;_-* &quot;-&quot;??\ [$€-407]_-;_-@_-"/>
    <numFmt numFmtId="168" formatCode="0.0%"/>
    <numFmt numFmtId="169" formatCode="_-* #,##0\ [$€-407]_-;\-* #,##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165" fontId="1" fillId="0" borderId="0" xfId="0" applyNumberFormat="1" applyFont="1"/>
    <xf numFmtId="14" fontId="1" fillId="2" borderId="0" xfId="0" applyNumberFormat="1" applyFont="1" applyFill="1" applyAlignment="1">
      <alignment horizontal="center"/>
    </xf>
    <xf numFmtId="14" fontId="1" fillId="2" borderId="0" xfId="0" applyNumberFormat="1" applyFont="1" applyFill="1"/>
    <xf numFmtId="166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14" fontId="1" fillId="0" borderId="0" xfId="0" applyNumberFormat="1" applyFont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169" fontId="3" fillId="0" borderId="0" xfId="0" applyNumberFormat="1" applyFont="1" applyAlignment="1">
      <alignment horizontal="center"/>
    </xf>
    <xf numFmtId="168" fontId="1" fillId="0" borderId="0" xfId="0" applyNumberFormat="1" applyFont="1"/>
    <xf numFmtId="9" fontId="4" fillId="0" borderId="0" xfId="1"/>
    <xf numFmtId="167" fontId="1" fillId="0" borderId="0" xfId="0" applyNumberFormat="1" applyFont="1"/>
    <xf numFmtId="168" fontId="4" fillId="0" borderId="0" xfId="1" applyNumberFormat="1"/>
    <xf numFmtId="0" fontId="5" fillId="0" borderId="0" xfId="0" applyFont="1"/>
    <xf numFmtId="165" fontId="5" fillId="0" borderId="0" xfId="0" applyNumberFormat="1" applyFont="1"/>
    <xf numFmtId="0" fontId="1" fillId="0" borderId="1" xfId="0" applyFont="1" applyBorder="1"/>
    <xf numFmtId="165" fontId="1" fillId="0" borderId="1" xfId="0" applyNumberFormat="1" applyFont="1" applyBorder="1"/>
    <xf numFmtId="0" fontId="1" fillId="0" borderId="0" xfId="0" applyFont="1" applyFill="1" applyAlignment="1">
      <alignment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Eigene%20Dateien\Finanzen\My%20Finanzen%20o%20LZK.xlsx" TargetMode="External"/><Relationship Id="rId1" Type="http://schemas.openxmlformats.org/officeDocument/2006/relationships/externalLinkPath" Target="My%20Finanzen%20o%20LZ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eneingabe"/>
      <sheetName val="2026"/>
      <sheetName val="2025"/>
      <sheetName val="2024"/>
      <sheetName val="2023"/>
      <sheetName val="2002 bis 2026"/>
      <sheetName val="Übersicht Ausgaben"/>
      <sheetName val="Portfolio"/>
      <sheetName val="Fonds &amp; Indizes"/>
      <sheetName val="Scalable Capital"/>
      <sheetName val="Vermögen &amp; Rente"/>
      <sheetName val="Rentenvermögen ab 63"/>
      <sheetName val="Rentenvermögen ab 67"/>
      <sheetName val="Rentenzeiten"/>
      <sheetName val="Entnahmeplan"/>
      <sheetName val="Kredite"/>
      <sheetName val="IRR AV"/>
      <sheetName val="IRR Depot"/>
      <sheetName val="IRR TG"/>
      <sheetName val="Zinsen"/>
      <sheetName val="Prognosen"/>
      <sheetName val="Steuer"/>
      <sheetName val="Sparpläne"/>
      <sheetName val="Cognos_Office_Connection_Cache"/>
      <sheetName val="Gehalt"/>
      <sheetName val="Tabelle1"/>
      <sheetName val="Verträge"/>
      <sheetName val="BruttoNetto"/>
      <sheetName val="2021"/>
      <sheetName val="2022"/>
      <sheetName val="Reisen"/>
      <sheetName val="Anlage Kas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L20">
            <v>111706.50251156128</v>
          </cell>
        </row>
        <row r="21">
          <cell r="L21">
            <v>125116.26022279676</v>
          </cell>
        </row>
        <row r="22">
          <cell r="L22">
            <v>134614.22252373639</v>
          </cell>
        </row>
        <row r="23">
          <cell r="L23">
            <v>150921.3462848175</v>
          </cell>
        </row>
        <row r="24">
          <cell r="L24">
            <v>165708.27359749118</v>
          </cell>
        </row>
        <row r="25">
          <cell r="L25">
            <v>183318.60222626742</v>
          </cell>
        </row>
        <row r="26">
          <cell r="L26">
            <v>202928.81153260823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2A32A-FA3A-4A76-B2F8-2E6569E2A119}">
  <dimension ref="A1:CC30"/>
  <sheetViews>
    <sheetView tabSelected="1" zoomScale="90" zoomScaleNormal="90" workbookViewId="0">
      <pane xSplit="10" ySplit="1" topLeftCell="K2" activePane="bottomRight" state="frozen"/>
      <selection activeCell="AX26" sqref="AX26"/>
      <selection pane="topRight" activeCell="AX26" sqref="AX26"/>
      <selection pane="bottomLeft" activeCell="AX26" sqref="AX26"/>
      <selection pane="bottomRight" activeCell="I20" sqref="I20"/>
    </sheetView>
  </sheetViews>
  <sheetFormatPr baseColWidth="10" defaultColWidth="11.42578125" defaultRowHeight="12.75" outlineLevelRow="1" outlineLevelCol="1" x14ac:dyDescent="0.2"/>
  <cols>
    <col min="1" max="1" width="12.5703125" style="5" customWidth="1"/>
    <col min="2" max="2" width="9" style="5" customWidth="1"/>
    <col min="3" max="3" width="10.5703125" style="5" customWidth="1"/>
    <col min="4" max="4" width="10.28515625" style="5" customWidth="1"/>
    <col min="5" max="6" width="11" style="5" customWidth="1"/>
    <col min="7" max="7" width="14" style="5" customWidth="1"/>
    <col min="8" max="8" width="9.7109375" style="5" customWidth="1"/>
    <col min="9" max="9" width="10.28515625" style="5" customWidth="1"/>
    <col min="10" max="10" width="11.7109375" style="7" customWidth="1"/>
    <col min="11" max="31" width="11.42578125" style="5" hidden="1" customWidth="1" outlineLevel="1"/>
    <col min="32" max="33" width="11.42578125" style="5" hidden="1" customWidth="1" outlineLevel="1" collapsed="1"/>
    <col min="34" max="34" width="11.42578125" style="5" collapsed="1"/>
    <col min="35" max="46" width="11.42578125" style="5" hidden="1" customWidth="1" outlineLevel="1"/>
    <col min="47" max="47" width="11.42578125" style="5" customWidth="1" collapsed="1"/>
    <col min="48" max="50" width="11.42578125" style="5" customWidth="1"/>
    <col min="51" max="52" width="11.42578125" style="5"/>
    <col min="53" max="53" width="12.7109375" style="5" customWidth="1"/>
    <col min="54" max="16384" width="11.42578125" style="5"/>
  </cols>
  <sheetData>
    <row r="1" spans="1:81" ht="76.5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5" t="s">
        <v>6</v>
      </c>
      <c r="H1" s="2" t="s">
        <v>7</v>
      </c>
      <c r="I1" s="2" t="s">
        <v>8</v>
      </c>
      <c r="J1" s="3" t="s">
        <v>9</v>
      </c>
      <c r="K1" s="4">
        <v>37621</v>
      </c>
      <c r="L1" s="4">
        <v>37986</v>
      </c>
      <c r="M1" s="4">
        <v>38352</v>
      </c>
      <c r="N1" s="4">
        <v>38717</v>
      </c>
      <c r="O1" s="4">
        <f>EDATE(N1,12)</f>
        <v>39082</v>
      </c>
      <c r="P1" s="4">
        <f>EDATE(O1,12)</f>
        <v>39447</v>
      </c>
      <c r="Q1" s="4">
        <f>EDATE(P1,12)</f>
        <v>39813</v>
      </c>
      <c r="R1" s="4">
        <f t="shared" ref="R1:BV1" si="0">EDATE(Q1,12)</f>
        <v>40178</v>
      </c>
      <c r="S1" s="4">
        <f t="shared" si="0"/>
        <v>40543</v>
      </c>
      <c r="T1" s="4">
        <f t="shared" si="0"/>
        <v>40908</v>
      </c>
      <c r="U1" s="4">
        <f t="shared" si="0"/>
        <v>41274</v>
      </c>
      <c r="V1" s="4">
        <f t="shared" si="0"/>
        <v>41639</v>
      </c>
      <c r="W1" s="4">
        <f t="shared" si="0"/>
        <v>42004</v>
      </c>
      <c r="X1" s="4">
        <f t="shared" si="0"/>
        <v>42369</v>
      </c>
      <c r="Y1" s="4">
        <f t="shared" si="0"/>
        <v>42735</v>
      </c>
      <c r="Z1" s="4">
        <f t="shared" si="0"/>
        <v>43100</v>
      </c>
      <c r="AA1" s="4">
        <f t="shared" si="0"/>
        <v>43465</v>
      </c>
      <c r="AB1" s="4">
        <f t="shared" si="0"/>
        <v>43830</v>
      </c>
      <c r="AC1" s="4">
        <f t="shared" si="0"/>
        <v>44196</v>
      </c>
      <c r="AD1" s="4">
        <f t="shared" si="0"/>
        <v>44561</v>
      </c>
      <c r="AE1" s="4">
        <f t="shared" si="0"/>
        <v>44926</v>
      </c>
      <c r="AF1" s="4">
        <f t="shared" si="0"/>
        <v>45291</v>
      </c>
      <c r="AG1" s="4">
        <f t="shared" si="0"/>
        <v>45657</v>
      </c>
      <c r="AH1" s="4">
        <f t="shared" si="0"/>
        <v>46022</v>
      </c>
      <c r="AI1" s="4">
        <f t="shared" si="0"/>
        <v>46387</v>
      </c>
      <c r="AJ1" s="4">
        <f t="shared" si="0"/>
        <v>46752</v>
      </c>
      <c r="AK1" s="4">
        <f t="shared" si="0"/>
        <v>47118</v>
      </c>
      <c r="AL1" s="4">
        <f t="shared" si="0"/>
        <v>47483</v>
      </c>
      <c r="AM1" s="4">
        <f t="shared" si="0"/>
        <v>47848</v>
      </c>
      <c r="AN1" s="4">
        <f t="shared" si="0"/>
        <v>48213</v>
      </c>
      <c r="AO1" s="4">
        <f t="shared" si="0"/>
        <v>48579</v>
      </c>
      <c r="AP1" s="4">
        <f t="shared" si="0"/>
        <v>48944</v>
      </c>
      <c r="AQ1" s="4">
        <f t="shared" si="0"/>
        <v>49309</v>
      </c>
      <c r="AR1" s="4">
        <f t="shared" si="0"/>
        <v>49674</v>
      </c>
      <c r="AS1" s="4">
        <f t="shared" si="0"/>
        <v>50040</v>
      </c>
      <c r="AT1" s="4">
        <f t="shared" si="0"/>
        <v>50405</v>
      </c>
      <c r="AU1" s="4">
        <f t="shared" si="0"/>
        <v>50770</v>
      </c>
      <c r="AV1" s="4">
        <f t="shared" si="0"/>
        <v>51135</v>
      </c>
      <c r="AW1" s="4">
        <f t="shared" si="0"/>
        <v>51501</v>
      </c>
      <c r="AX1" s="4">
        <f t="shared" si="0"/>
        <v>51866</v>
      </c>
      <c r="AY1" s="4">
        <f t="shared" si="0"/>
        <v>52231</v>
      </c>
      <c r="AZ1" s="4">
        <f t="shared" si="0"/>
        <v>52596</v>
      </c>
      <c r="BA1" s="4">
        <f t="shared" si="0"/>
        <v>52962</v>
      </c>
      <c r="BB1" s="4">
        <f t="shared" si="0"/>
        <v>53327</v>
      </c>
      <c r="BC1" s="4">
        <f t="shared" si="0"/>
        <v>53692</v>
      </c>
      <c r="BD1" s="4">
        <f t="shared" si="0"/>
        <v>54057</v>
      </c>
      <c r="BE1" s="4">
        <f t="shared" si="0"/>
        <v>54423</v>
      </c>
      <c r="BF1" s="4">
        <f t="shared" si="0"/>
        <v>54788</v>
      </c>
      <c r="BG1" s="4">
        <f t="shared" si="0"/>
        <v>55153</v>
      </c>
      <c r="BH1" s="4">
        <f t="shared" si="0"/>
        <v>55518</v>
      </c>
      <c r="BI1" s="4">
        <f t="shared" si="0"/>
        <v>55884</v>
      </c>
      <c r="BJ1" s="4">
        <f t="shared" si="0"/>
        <v>56249</v>
      </c>
      <c r="BK1" s="4">
        <f t="shared" si="0"/>
        <v>56614</v>
      </c>
      <c r="BL1" s="4">
        <f t="shared" si="0"/>
        <v>56979</v>
      </c>
      <c r="BM1" s="4">
        <f t="shared" si="0"/>
        <v>57345</v>
      </c>
      <c r="BN1" s="4">
        <f t="shared" si="0"/>
        <v>57710</v>
      </c>
      <c r="BO1" s="4">
        <f t="shared" si="0"/>
        <v>58075</v>
      </c>
      <c r="BP1" s="4">
        <f t="shared" si="0"/>
        <v>58440</v>
      </c>
      <c r="BQ1" s="4">
        <f t="shared" si="0"/>
        <v>58806</v>
      </c>
      <c r="BR1" s="4">
        <f t="shared" si="0"/>
        <v>59171</v>
      </c>
      <c r="BS1" s="4">
        <f t="shared" si="0"/>
        <v>59536</v>
      </c>
      <c r="BT1" s="4">
        <f t="shared" si="0"/>
        <v>59901</v>
      </c>
      <c r="BU1" s="4">
        <f t="shared" si="0"/>
        <v>60267</v>
      </c>
      <c r="BV1" s="4">
        <f t="shared" si="0"/>
        <v>60632</v>
      </c>
    </row>
    <row r="2" spans="1:81" x14ac:dyDescent="0.2">
      <c r="A2" s="6" t="s">
        <v>10</v>
      </c>
      <c r="AZ2" s="8"/>
      <c r="BA2" s="8"/>
    </row>
    <row r="3" spans="1:81" x14ac:dyDescent="0.2">
      <c r="A3" s="9">
        <v>43830</v>
      </c>
      <c r="B3" s="10" t="s">
        <v>11</v>
      </c>
      <c r="C3" s="11">
        <f t="shared" ref="C3:C7" si="1">YEARFRAC("20.01.1976",A3)</f>
        <v>43.947222222222223</v>
      </c>
      <c r="D3" s="12">
        <v>35.770000000000003</v>
      </c>
      <c r="E3" s="13">
        <f t="shared" ref="E3:E7" si="2">EDATE(A3,D3*12)</f>
        <v>56887</v>
      </c>
      <c r="F3" s="11">
        <f t="shared" ref="F3:F8" si="3">YEARFRAC("01.02.2039",E3)</f>
        <v>16.663888888888888</v>
      </c>
      <c r="G3" s="14">
        <v>980</v>
      </c>
      <c r="H3" s="15">
        <v>1.4999999999999999E-2</v>
      </c>
      <c r="I3" s="15">
        <v>0.03</v>
      </c>
      <c r="J3" s="16">
        <f>XNPV($I3,AB3:BL3,AB$1:BL$1)</f>
        <v>129418.94347469014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v>0</v>
      </c>
      <c r="AJ3" s="8">
        <v>0</v>
      </c>
      <c r="AK3" s="8">
        <v>0</v>
      </c>
      <c r="AL3" s="8">
        <v>0</v>
      </c>
      <c r="AM3" s="8">
        <v>0</v>
      </c>
      <c r="AN3" s="8">
        <v>0</v>
      </c>
      <c r="AO3" s="8">
        <v>0</v>
      </c>
      <c r="AP3" s="8">
        <v>0</v>
      </c>
      <c r="AQ3" s="8">
        <v>0</v>
      </c>
      <c r="AR3" s="8">
        <v>0</v>
      </c>
      <c r="AS3" s="8">
        <v>0</v>
      </c>
      <c r="AT3" s="8">
        <v>0</v>
      </c>
      <c r="AU3" s="8">
        <v>0</v>
      </c>
      <c r="AV3" s="8">
        <f t="shared" ref="AV3:AV7" si="4">5*($G3*(1+$H3)^(YEAR(AV$1)-YEAR($A3)-1))+6*($G3*(1+$H3)^(YEAR(AV$1)-YEAR($A3)))</f>
        <v>14421.566090824905</v>
      </c>
      <c r="AW3" s="8">
        <f t="shared" ref="AW3:BV9" si="5">IF(YEAR(AW$1)&lt;YEAR($E3),6*($G3*(1+$H3)^(YEAR(AV$1)-YEAR($A3)))+6*($G3*(1+$H3)^(YEAR(AW$1)-YEAR($A3))),IF(YEAR(AW$1)=YEAR($E3),(6*($G3*(1+$H3)^(YEAR(AV$1)-YEAR($A3)))+6*($G3*(1+$H3)^(YEAR(AW$1)-YEAR($A3))))*(1-YEARFRAC($E3,AW$1)),0))</f>
        <v>15957.807488606328</v>
      </c>
      <c r="AX3" s="8">
        <f t="shared" si="5"/>
        <v>16197.174600935421</v>
      </c>
      <c r="AY3" s="8">
        <f t="shared" si="5"/>
        <v>16440.13221994945</v>
      </c>
      <c r="AZ3" s="8">
        <f t="shared" si="5"/>
        <v>16686.734203248689</v>
      </c>
      <c r="BA3" s="8">
        <f t="shared" si="5"/>
        <v>16937.035216297416</v>
      </c>
      <c r="BB3" s="8">
        <f t="shared" si="5"/>
        <v>17191.090744541878</v>
      </c>
      <c r="BC3" s="8">
        <f t="shared" si="5"/>
        <v>17448.957105710004</v>
      </c>
      <c r="BD3" s="8">
        <f t="shared" si="5"/>
        <v>17710.69146229565</v>
      </c>
      <c r="BE3" s="8">
        <f t="shared" si="5"/>
        <v>17976.351834230081</v>
      </c>
      <c r="BF3" s="8">
        <f t="shared" si="5"/>
        <v>18245.997111743531</v>
      </c>
      <c r="BG3" s="8">
        <f t="shared" si="5"/>
        <v>18519.68706841968</v>
      </c>
      <c r="BH3" s="8">
        <f t="shared" si="5"/>
        <v>18797.482374445972</v>
      </c>
      <c r="BI3" s="8">
        <f t="shared" si="5"/>
        <v>19079.444610062659</v>
      </c>
      <c r="BJ3" s="8">
        <f t="shared" si="5"/>
        <v>19365.636279213599</v>
      </c>
      <c r="BK3" s="8">
        <f t="shared" si="5"/>
        <v>19656.120823401798</v>
      </c>
      <c r="BL3" s="8">
        <f t="shared" si="5"/>
        <v>14963.221976814619</v>
      </c>
      <c r="BM3" s="8">
        <f t="shared" si="5"/>
        <v>0</v>
      </c>
      <c r="BN3" s="8">
        <f t="shared" si="5"/>
        <v>0</v>
      </c>
      <c r="BO3" s="8">
        <f t="shared" si="5"/>
        <v>0</v>
      </c>
      <c r="BP3" s="8">
        <f t="shared" si="5"/>
        <v>0</v>
      </c>
      <c r="BQ3" s="8">
        <f t="shared" si="5"/>
        <v>0</v>
      </c>
      <c r="BR3" s="8">
        <f t="shared" si="5"/>
        <v>0</v>
      </c>
      <c r="BS3" s="8">
        <f t="shared" si="5"/>
        <v>0</v>
      </c>
      <c r="BT3" s="8">
        <f t="shared" si="5"/>
        <v>0</v>
      </c>
      <c r="BU3" s="8">
        <f t="shared" si="5"/>
        <v>0</v>
      </c>
      <c r="BV3" s="8">
        <f t="shared" si="5"/>
        <v>0</v>
      </c>
      <c r="BY3" s="18" t="e">
        <f>G3/#REF!-1</f>
        <v>#REF!</v>
      </c>
      <c r="BZ3" s="18" t="e">
        <f>J3/#REF!-1</f>
        <v>#REF!</v>
      </c>
      <c r="CA3" s="17" t="e">
        <f t="shared" ref="CA3:CA8" si="6">BZ3-BY3</f>
        <v>#REF!</v>
      </c>
      <c r="CC3" s="17">
        <f>J3/'[1]Rentenvermögen ab 67'!L20-1</f>
        <v>0.15856230895149248</v>
      </c>
    </row>
    <row r="4" spans="1:81" x14ac:dyDescent="0.2">
      <c r="A4" s="9">
        <v>44196</v>
      </c>
      <c r="B4" s="10" t="s">
        <v>12</v>
      </c>
      <c r="C4" s="11">
        <f t="shared" si="1"/>
        <v>44.947222222222223</v>
      </c>
      <c r="D4" s="12">
        <v>34.96</v>
      </c>
      <c r="E4" s="13">
        <f t="shared" si="2"/>
        <v>56948</v>
      </c>
      <c r="F4" s="11">
        <f t="shared" si="3"/>
        <v>16.830555555555556</v>
      </c>
      <c r="G4" s="14">
        <v>1070</v>
      </c>
      <c r="H4" s="15">
        <v>1.4999999999999999E-2</v>
      </c>
      <c r="I4" s="15">
        <v>0.03</v>
      </c>
      <c r="J4" s="16">
        <f>XNPV($I4,AC4:BL4,AC$1:BL$1)</f>
        <v>144674.55139473203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>
        <v>0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8">
        <v>0</v>
      </c>
      <c r="AR4" s="8">
        <v>0</v>
      </c>
      <c r="AS4" s="8">
        <v>0</v>
      </c>
      <c r="AT4" s="8">
        <v>0</v>
      </c>
      <c r="AU4" s="8">
        <v>0</v>
      </c>
      <c r="AV4" s="8">
        <f t="shared" si="4"/>
        <v>15513.296186973612</v>
      </c>
      <c r="AW4" s="8">
        <f t="shared" si="5"/>
        <v>17165.832927323587</v>
      </c>
      <c r="AX4" s="8">
        <f t="shared" si="5"/>
        <v>17423.320421233439</v>
      </c>
      <c r="AY4" s="8">
        <f t="shared" si="5"/>
        <v>17684.670227551938</v>
      </c>
      <c r="AZ4" s="8">
        <f t="shared" si="5"/>
        <v>17949.940280965217</v>
      </c>
      <c r="BA4" s="8">
        <f t="shared" si="5"/>
        <v>18219.189385179692</v>
      </c>
      <c r="BB4" s="8">
        <f t="shared" si="5"/>
        <v>18492.477225957384</v>
      </c>
      <c r="BC4" s="8">
        <f t="shared" si="5"/>
        <v>18769.864384346743</v>
      </c>
      <c r="BD4" s="8">
        <f t="shared" si="5"/>
        <v>19051.412350111943</v>
      </c>
      <c r="BE4" s="8">
        <f t="shared" si="5"/>
        <v>19337.18353536362</v>
      </c>
      <c r="BF4" s="8">
        <f t="shared" si="5"/>
        <v>19627.241288394071</v>
      </c>
      <c r="BG4" s="8">
        <f t="shared" si="5"/>
        <v>19921.649907719977</v>
      </c>
      <c r="BH4" s="8">
        <f t="shared" si="5"/>
        <v>20220.474656335777</v>
      </c>
      <c r="BI4" s="8">
        <f t="shared" si="5"/>
        <v>20523.781776180807</v>
      </c>
      <c r="BJ4" s="8">
        <f t="shared" si="5"/>
        <v>20831.638502823516</v>
      </c>
      <c r="BK4" s="8">
        <f t="shared" si="5"/>
        <v>21144.113080365867</v>
      </c>
      <c r="BL4" s="8">
        <f t="shared" si="5"/>
        <v>19672.835211857069</v>
      </c>
      <c r="BM4" s="8">
        <f t="shared" si="5"/>
        <v>0</v>
      </c>
      <c r="BN4" s="8">
        <f t="shared" si="5"/>
        <v>0</v>
      </c>
      <c r="BO4" s="8">
        <f t="shared" si="5"/>
        <v>0</v>
      </c>
      <c r="BP4" s="8">
        <f t="shared" si="5"/>
        <v>0</v>
      </c>
      <c r="BQ4" s="8">
        <f t="shared" si="5"/>
        <v>0</v>
      </c>
      <c r="BR4" s="8">
        <f t="shared" si="5"/>
        <v>0</v>
      </c>
      <c r="BS4" s="8">
        <f t="shared" si="5"/>
        <v>0</v>
      </c>
      <c r="BT4" s="8">
        <f t="shared" si="5"/>
        <v>0</v>
      </c>
      <c r="BU4" s="8">
        <f t="shared" si="5"/>
        <v>0</v>
      </c>
      <c r="BV4" s="8">
        <f t="shared" si="5"/>
        <v>0</v>
      </c>
      <c r="BY4" s="18">
        <f>G4/G3-1</f>
        <v>9.1836734693877542E-2</v>
      </c>
      <c r="BZ4" s="18">
        <f t="shared" ref="BZ4:BZ8" si="7">J4/J3-1</f>
        <v>0.11787770407062048</v>
      </c>
      <c r="CA4" s="17">
        <f t="shared" si="6"/>
        <v>2.604096937674294E-2</v>
      </c>
      <c r="CC4" s="17">
        <f>J4/'[1]Rentenvermögen ab 67'!L21-1</f>
        <v>0.15632093811873427</v>
      </c>
    </row>
    <row r="5" spans="1:81" x14ac:dyDescent="0.2">
      <c r="A5" s="9">
        <v>44561</v>
      </c>
      <c r="B5" s="10" t="s">
        <v>13</v>
      </c>
      <c r="C5" s="11">
        <f t="shared" si="1"/>
        <v>45.947222222222223</v>
      </c>
      <c r="D5" s="12">
        <v>34.020000000000003</v>
      </c>
      <c r="E5" s="13">
        <f t="shared" si="2"/>
        <v>56979</v>
      </c>
      <c r="F5" s="11">
        <f t="shared" si="3"/>
        <v>16.916666666666668</v>
      </c>
      <c r="G5" s="14">
        <v>1130</v>
      </c>
      <c r="H5" s="15">
        <v>1.4999999999999999E-2</v>
      </c>
      <c r="I5" s="15">
        <v>0.03</v>
      </c>
      <c r="J5" s="16">
        <f>XNPV($I5,AD5:BL5,AD$1:BL$1)</f>
        <v>155725.78135300218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f>5*($G5*(1+$H5)^(YEAR(AV$1)-YEAR($A5)-1))+6*($G5*(1+$H5)^(YEAR(AV$1)-YEAR($A5)))</f>
        <v>16141.084380350982</v>
      </c>
      <c r="AW5" s="8">
        <f t="shared" si="5"/>
        <v>17860.49556454644</v>
      </c>
      <c r="AX5" s="8">
        <f t="shared" si="5"/>
        <v>18128.402998014633</v>
      </c>
      <c r="AY5" s="8">
        <f t="shared" si="5"/>
        <v>18400.329042984849</v>
      </c>
      <c r="AZ5" s="8">
        <f t="shared" si="5"/>
        <v>18676.33397862962</v>
      </c>
      <c r="BA5" s="8">
        <f t="shared" si="5"/>
        <v>18956.47898830906</v>
      </c>
      <c r="BB5" s="8">
        <f t="shared" si="5"/>
        <v>19240.826173133693</v>
      </c>
      <c r="BC5" s="8">
        <f t="shared" si="5"/>
        <v>19529.438565730696</v>
      </c>
      <c r="BD5" s="8">
        <f t="shared" si="5"/>
        <v>19822.380144216651</v>
      </c>
      <c r="BE5" s="8">
        <f t="shared" si="5"/>
        <v>20119.715846379902</v>
      </c>
      <c r="BF5" s="8">
        <f t="shared" si="5"/>
        <v>20421.511584075597</v>
      </c>
      <c r="BG5" s="8">
        <f t="shared" si="5"/>
        <v>20727.834257836726</v>
      </c>
      <c r="BH5" s="8">
        <f t="shared" si="5"/>
        <v>21038.751771704276</v>
      </c>
      <c r="BI5" s="8">
        <f t="shared" si="5"/>
        <v>21354.333048279834</v>
      </c>
      <c r="BJ5" s="8">
        <f t="shared" si="5"/>
        <v>21674.648044004032</v>
      </c>
      <c r="BK5" s="8">
        <f t="shared" si="5"/>
        <v>21999.767764664088</v>
      </c>
      <c r="BL5" s="8">
        <f t="shared" si="5"/>
        <v>22329.764281134045</v>
      </c>
      <c r="BM5" s="8">
        <f t="shared" si="5"/>
        <v>0</v>
      </c>
      <c r="BN5" s="8">
        <f t="shared" si="5"/>
        <v>0</v>
      </c>
      <c r="BO5" s="8">
        <f t="shared" si="5"/>
        <v>0</v>
      </c>
      <c r="BP5" s="8">
        <f t="shared" si="5"/>
        <v>0</v>
      </c>
      <c r="BQ5" s="8">
        <f t="shared" si="5"/>
        <v>0</v>
      </c>
      <c r="BR5" s="8">
        <f t="shared" si="5"/>
        <v>0</v>
      </c>
      <c r="BS5" s="8">
        <f t="shared" si="5"/>
        <v>0</v>
      </c>
      <c r="BT5" s="8">
        <f t="shared" si="5"/>
        <v>0</v>
      </c>
      <c r="BU5" s="8">
        <f t="shared" si="5"/>
        <v>0</v>
      </c>
      <c r="BV5" s="8">
        <f t="shared" si="5"/>
        <v>0</v>
      </c>
      <c r="BY5" s="18">
        <f>G5/G4-1</f>
        <v>5.6074766355140193E-2</v>
      </c>
      <c r="BZ5" s="18">
        <f t="shared" si="7"/>
        <v>7.6386827204446117E-2</v>
      </c>
      <c r="CA5" s="17">
        <f t="shared" si="6"/>
        <v>2.0312060849305924E-2</v>
      </c>
      <c r="CC5" s="17">
        <f>J5/'[1]Rentenvermögen ab 67'!L22-1</f>
        <v>0.15683007659568227</v>
      </c>
    </row>
    <row r="6" spans="1:81" x14ac:dyDescent="0.2">
      <c r="A6" s="9">
        <v>44926</v>
      </c>
      <c r="B6" s="10" t="s">
        <v>14</v>
      </c>
      <c r="C6" s="11">
        <f t="shared" si="1"/>
        <v>46.947222222222223</v>
      </c>
      <c r="D6" s="12">
        <v>32.99</v>
      </c>
      <c r="E6" s="13">
        <f t="shared" si="2"/>
        <v>56948</v>
      </c>
      <c r="F6" s="11">
        <f t="shared" si="3"/>
        <v>16.830555555555556</v>
      </c>
      <c r="G6" s="14">
        <v>1250</v>
      </c>
      <c r="H6" s="15">
        <v>1.4999999999999999E-2</v>
      </c>
      <c r="I6" s="15">
        <v>0.03</v>
      </c>
      <c r="J6" s="16">
        <f>XNPV($I6,AE6:BL6,AE$1:BL$1)</f>
        <v>174044.67671937111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f t="shared" si="4"/>
        <v>17591.312154356099</v>
      </c>
      <c r="AW6" s="8">
        <f t="shared" si="5"/>
        <v>19465.207250257685</v>
      </c>
      <c r="AX6" s="8">
        <f t="shared" si="5"/>
        <v>19757.18535901155</v>
      </c>
      <c r="AY6" s="8">
        <f t="shared" si="5"/>
        <v>20053.543139396716</v>
      </c>
      <c r="AZ6" s="8">
        <f t="shared" si="5"/>
        <v>20354.346286487664</v>
      </c>
      <c r="BA6" s="8">
        <f t="shared" si="5"/>
        <v>20659.661480784976</v>
      </c>
      <c r="BB6" s="8">
        <f t="shared" si="5"/>
        <v>20969.556402996746</v>
      </c>
      <c r="BC6" s="8">
        <f t="shared" si="5"/>
        <v>21284.099749041692</v>
      </c>
      <c r="BD6" s="8">
        <f t="shared" si="5"/>
        <v>21603.361245277316</v>
      </c>
      <c r="BE6" s="8">
        <f t="shared" si="5"/>
        <v>21927.411663956475</v>
      </c>
      <c r="BF6" s="8">
        <f t="shared" si="5"/>
        <v>22256.322838915821</v>
      </c>
      <c r="BG6" s="8">
        <f t="shared" si="5"/>
        <v>22590.167681499552</v>
      </c>
      <c r="BH6" s="8">
        <f t="shared" si="5"/>
        <v>22929.020196722042</v>
      </c>
      <c r="BI6" s="8">
        <f t="shared" si="5"/>
        <v>23272.955499672869</v>
      </c>
      <c r="BJ6" s="8">
        <f t="shared" si="5"/>
        <v>23622.049832167959</v>
      </c>
      <c r="BK6" s="8">
        <f t="shared" si="5"/>
        <v>23976.380579650475</v>
      </c>
      <c r="BL6" s="8">
        <f t="shared" si="5"/>
        <v>22308.024097649795</v>
      </c>
      <c r="BM6" s="8">
        <f t="shared" si="5"/>
        <v>0</v>
      </c>
      <c r="BN6" s="8">
        <f t="shared" si="5"/>
        <v>0</v>
      </c>
      <c r="BO6" s="8">
        <f t="shared" si="5"/>
        <v>0</v>
      </c>
      <c r="BP6" s="8">
        <f t="shared" si="5"/>
        <v>0</v>
      </c>
      <c r="BQ6" s="8">
        <f t="shared" si="5"/>
        <v>0</v>
      </c>
      <c r="BR6" s="8">
        <f t="shared" si="5"/>
        <v>0</v>
      </c>
      <c r="BS6" s="8">
        <f t="shared" si="5"/>
        <v>0</v>
      </c>
      <c r="BT6" s="8">
        <f t="shared" si="5"/>
        <v>0</v>
      </c>
      <c r="BU6" s="8">
        <f t="shared" si="5"/>
        <v>0</v>
      </c>
      <c r="BV6" s="8">
        <f t="shared" si="5"/>
        <v>0</v>
      </c>
      <c r="BY6" s="18">
        <f>G6/G5-1</f>
        <v>0.10619469026548667</v>
      </c>
      <c r="BZ6" s="18">
        <f t="shared" si="7"/>
        <v>0.11763559769748921</v>
      </c>
      <c r="CA6" s="17">
        <f t="shared" si="6"/>
        <v>1.1440907432002545E-2</v>
      </c>
      <c r="CC6" s="17">
        <f>J6/'[1]Rentenvermögen ab 67'!L23-1</f>
        <v>0.15321444582740118</v>
      </c>
    </row>
    <row r="7" spans="1:81" x14ac:dyDescent="0.2">
      <c r="A7" s="9">
        <v>45291</v>
      </c>
      <c r="B7" s="10" t="s">
        <v>15</v>
      </c>
      <c r="C7" s="11">
        <f t="shared" si="1"/>
        <v>47.947222222222223</v>
      </c>
      <c r="D7" s="12">
        <v>31.87</v>
      </c>
      <c r="E7" s="13">
        <f t="shared" si="2"/>
        <v>56918</v>
      </c>
      <c r="F7" s="11">
        <f t="shared" si="3"/>
        <v>16.75</v>
      </c>
      <c r="G7" s="14">
        <v>1360</v>
      </c>
      <c r="H7" s="15">
        <v>1.4999999999999999E-2</v>
      </c>
      <c r="I7" s="15">
        <v>0.03</v>
      </c>
      <c r="J7" s="16">
        <f>XNPV($I7,AF7:BL7,AF$1:BL$1)</f>
        <v>191315.39788357273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f t="shared" si="4"/>
        <v>18856.50012210782</v>
      </c>
      <c r="AW7" s="8">
        <f t="shared" si="5"/>
        <v>20865.167968749123</v>
      </c>
      <c r="AX7" s="8">
        <f t="shared" si="5"/>
        <v>21178.145488280359</v>
      </c>
      <c r="AY7" s="8">
        <f t="shared" si="5"/>
        <v>21495.817670604563</v>
      </c>
      <c r="AZ7" s="8">
        <f t="shared" si="5"/>
        <v>21818.254935663626</v>
      </c>
      <c r="BA7" s="8">
        <f t="shared" si="5"/>
        <v>22145.528759698576</v>
      </c>
      <c r="BB7" s="8">
        <f t="shared" si="5"/>
        <v>22477.711691094053</v>
      </c>
      <c r="BC7" s="8">
        <f t="shared" si="5"/>
        <v>22814.87736646046</v>
      </c>
      <c r="BD7" s="8">
        <f t="shared" si="5"/>
        <v>23157.100526957365</v>
      </c>
      <c r="BE7" s="8">
        <f t="shared" si="5"/>
        <v>23504.45703486172</v>
      </c>
      <c r="BF7" s="8">
        <f t="shared" si="5"/>
        <v>23857.023890384648</v>
      </c>
      <c r="BG7" s="8">
        <f t="shared" si="5"/>
        <v>24214.879248740413</v>
      </c>
      <c r="BH7" s="8">
        <f t="shared" si="5"/>
        <v>24578.102437471516</v>
      </c>
      <c r="BI7" s="8">
        <f t="shared" si="5"/>
        <v>24946.773974033582</v>
      </c>
      <c r="BJ7" s="8">
        <f t="shared" si="5"/>
        <v>25320.975583644082</v>
      </c>
      <c r="BK7" s="8">
        <f t="shared" si="5"/>
        <v>25700.790217398739</v>
      </c>
      <c r="BL7" s="8">
        <f t="shared" si="5"/>
        <v>21738.585058883102</v>
      </c>
      <c r="BM7" s="8">
        <f t="shared" si="5"/>
        <v>0</v>
      </c>
      <c r="BN7" s="8">
        <f t="shared" si="5"/>
        <v>0</v>
      </c>
      <c r="BO7" s="8">
        <f t="shared" si="5"/>
        <v>0</v>
      </c>
      <c r="BP7" s="8">
        <f t="shared" si="5"/>
        <v>0</v>
      </c>
      <c r="BQ7" s="8">
        <f t="shared" si="5"/>
        <v>0</v>
      </c>
      <c r="BR7" s="8">
        <f t="shared" si="5"/>
        <v>0</v>
      </c>
      <c r="BS7" s="8">
        <f t="shared" si="5"/>
        <v>0</v>
      </c>
      <c r="BT7" s="8">
        <f t="shared" si="5"/>
        <v>0</v>
      </c>
      <c r="BU7" s="8">
        <f t="shared" si="5"/>
        <v>0</v>
      </c>
      <c r="BV7" s="8">
        <f t="shared" si="5"/>
        <v>0</v>
      </c>
      <c r="BY7" s="18">
        <f>G7/G6-1</f>
        <v>8.8000000000000078E-2</v>
      </c>
      <c r="BZ7" s="18">
        <f t="shared" si="7"/>
        <v>9.9231539221672715E-2</v>
      </c>
      <c r="CA7" s="17">
        <f t="shared" si="6"/>
        <v>1.1231539221672637E-2</v>
      </c>
      <c r="CC7" s="17">
        <f>J7/'[1]Rentenvermögen ab 67'!L24-1</f>
        <v>0.15453135640216598</v>
      </c>
    </row>
    <row r="8" spans="1:81" x14ac:dyDescent="0.2">
      <c r="A8" s="9">
        <v>45657</v>
      </c>
      <c r="B8" s="10" t="s">
        <v>16</v>
      </c>
      <c r="C8" s="11">
        <f>YEARFRAC("20.01.1976",A8)</f>
        <v>48.947222222222223</v>
      </c>
      <c r="D8" s="12">
        <v>30.84</v>
      </c>
      <c r="E8" s="13">
        <f>EDATE(A8,D8*12)</f>
        <v>56918</v>
      </c>
      <c r="F8" s="11">
        <f t="shared" si="3"/>
        <v>16.75</v>
      </c>
      <c r="G8" s="14">
        <v>1490</v>
      </c>
      <c r="H8" s="15">
        <v>1.4999999999999999E-2</v>
      </c>
      <c r="I8" s="15">
        <v>0.03</v>
      </c>
      <c r="J8" s="16">
        <f>XNPV($I8,AG8:BL8,AG$1:BL$1)</f>
        <v>212717.70476687339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f>5*($G8*(1+$H8)^(YEAR(AV$1)-YEAR($A8)-1))+6*($G8*(1+$H8)^(YEAR(AV$1)-YEAR($A8)))</f>
        <v>20353.654869560025</v>
      </c>
      <c r="AW8" s="8">
        <f t="shared" si="5"/>
        <v>22521.805471918429</v>
      </c>
      <c r="AX8" s="8">
        <f t="shared" si="5"/>
        <v>22859.632553997202</v>
      </c>
      <c r="AY8" s="8">
        <f t="shared" si="5"/>
        <v>23202.527042307156</v>
      </c>
      <c r="AZ8" s="8">
        <f t="shared" si="5"/>
        <v>23550.564947941763</v>
      </c>
      <c r="BA8" s="8">
        <f t="shared" si="5"/>
        <v>23903.823422160884</v>
      </c>
      <c r="BB8" s="8">
        <f t="shared" si="5"/>
        <v>24262.380773493293</v>
      </c>
      <c r="BC8" s="8">
        <f t="shared" si="5"/>
        <v>24626.316485095689</v>
      </c>
      <c r="BD8" s="8">
        <f t="shared" si="5"/>
        <v>24995.711232372123</v>
      </c>
      <c r="BE8" s="8">
        <f t="shared" si="5"/>
        <v>25370.646900857704</v>
      </c>
      <c r="BF8" s="8">
        <f t="shared" si="5"/>
        <v>25751.206604370564</v>
      </c>
      <c r="BG8" s="8">
        <f t="shared" si="5"/>
        <v>26137.474703436121</v>
      </c>
      <c r="BH8" s="8">
        <f t="shared" si="5"/>
        <v>26529.536823987659</v>
      </c>
      <c r="BI8" s="8">
        <f t="shared" si="5"/>
        <v>26927.479876347468</v>
      </c>
      <c r="BJ8" s="8">
        <f t="shared" si="5"/>
        <v>27331.392074492676</v>
      </c>
      <c r="BK8" s="8">
        <f t="shared" si="5"/>
        <v>27741.362955610064</v>
      </c>
      <c r="BL8" s="8">
        <f t="shared" si="5"/>
        <v>23464.569499953508</v>
      </c>
      <c r="BM8" s="8">
        <f t="shared" si="5"/>
        <v>0</v>
      </c>
      <c r="BN8" s="8">
        <f t="shared" si="5"/>
        <v>0</v>
      </c>
      <c r="BO8" s="8">
        <f t="shared" si="5"/>
        <v>0</v>
      </c>
      <c r="BP8" s="8">
        <f t="shared" si="5"/>
        <v>0</v>
      </c>
      <c r="BQ8" s="8">
        <f t="shared" si="5"/>
        <v>0</v>
      </c>
      <c r="BR8" s="8">
        <f t="shared" si="5"/>
        <v>0</v>
      </c>
      <c r="BS8" s="8">
        <f t="shared" si="5"/>
        <v>0</v>
      </c>
      <c r="BT8" s="8">
        <f t="shared" si="5"/>
        <v>0</v>
      </c>
      <c r="BU8" s="8">
        <f t="shared" si="5"/>
        <v>0</v>
      </c>
      <c r="BV8" s="8">
        <f t="shared" si="5"/>
        <v>0</v>
      </c>
      <c r="BY8" s="18">
        <f>G8/G7-1</f>
        <v>9.5588235294117752E-2</v>
      </c>
      <c r="BZ8" s="18">
        <f t="shared" si="7"/>
        <v>0.11186923331871745</v>
      </c>
      <c r="CA8" s="17">
        <f t="shared" si="6"/>
        <v>1.6280998024599702E-2</v>
      </c>
      <c r="CC8" s="17">
        <f>J8/'[1]Rentenvermögen ab 67'!L25-1</f>
        <v>0.16037162723027465</v>
      </c>
    </row>
    <row r="9" spans="1:81" x14ac:dyDescent="0.2">
      <c r="A9" s="9">
        <v>46022</v>
      </c>
      <c r="B9" s="10" t="s">
        <v>17</v>
      </c>
      <c r="C9" s="11">
        <f>YEARFRAC("20.01.1976",A9)</f>
        <v>49.947222222222223</v>
      </c>
      <c r="D9" s="12">
        <v>30.22</v>
      </c>
      <c r="E9" s="13">
        <f>EDATE(A9,D9*12)</f>
        <v>57039</v>
      </c>
      <c r="F9" s="11">
        <f>YEARFRAC("01.02.2039",E9)</f>
        <v>17.077777777777779</v>
      </c>
      <c r="G9" s="14">
        <v>1600</v>
      </c>
      <c r="H9" s="15">
        <v>1.4999999999999999E-2</v>
      </c>
      <c r="I9" s="15">
        <v>0.03</v>
      </c>
      <c r="J9" s="16">
        <f>XNPV($I9,AH9:BL9,AH$1:BL$1)</f>
        <v>233841.69917535194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f>5*($G9*(1+$H9)^(YEAR(AV$1)-YEAR($A9)-1))+6*($G9*(1+$H9)^(YEAR(AV$1)-YEAR($A9)))</f>
        <v>21533.274566929642</v>
      </c>
      <c r="AW9" s="8">
        <f t="shared" si="5"/>
        <v>23827.082854543914</v>
      </c>
      <c r="AX9" s="8">
        <f t="shared" si="5"/>
        <v>24184.489097362071</v>
      </c>
      <c r="AY9" s="8">
        <f t="shared" si="5"/>
        <v>24547.256433822498</v>
      </c>
      <c r="AZ9" s="8">
        <f t="shared" si="5"/>
        <v>24915.465280329834</v>
      </c>
      <c r="BA9" s="8">
        <f t="shared" si="5"/>
        <v>25289.197259534776</v>
      </c>
      <c r="BB9" s="8">
        <f t="shared" si="5"/>
        <v>25668.535218427794</v>
      </c>
      <c r="BC9" s="8">
        <f t="shared" si="5"/>
        <v>26053.563246704209</v>
      </c>
      <c r="BD9" s="8">
        <f t="shared" si="5"/>
        <v>26444.366695404766</v>
      </c>
      <c r="BE9" s="8">
        <f t="shared" si="5"/>
        <v>26841.032195835836</v>
      </c>
      <c r="BF9" s="8">
        <f t="shared" si="5"/>
        <v>27243.64767877337</v>
      </c>
      <c r="BG9" s="8">
        <f t="shared" si="5"/>
        <v>27652.302393954968</v>
      </c>
      <c r="BH9" s="8">
        <f t="shared" si="5"/>
        <v>28067.08692986429</v>
      </c>
      <c r="BI9" s="8">
        <f t="shared" si="5"/>
        <v>28488.093233812251</v>
      </c>
      <c r="BJ9" s="8">
        <f t="shared" si="5"/>
        <v>28915.414632319429</v>
      </c>
      <c r="BK9" s="8">
        <f t="shared" si="5"/>
        <v>29349.145851804216</v>
      </c>
      <c r="BL9" s="8">
        <f t="shared" si="5"/>
        <v>29789.383039581277</v>
      </c>
      <c r="BM9" s="8">
        <f t="shared" si="5"/>
        <v>4955.3811203481227</v>
      </c>
      <c r="BN9" s="8">
        <f t="shared" si="5"/>
        <v>0</v>
      </c>
      <c r="BO9" s="8">
        <f t="shared" si="5"/>
        <v>0</v>
      </c>
      <c r="BP9" s="8">
        <f t="shared" si="5"/>
        <v>0</v>
      </c>
      <c r="BQ9" s="8">
        <f t="shared" si="5"/>
        <v>0</v>
      </c>
      <c r="BR9" s="8">
        <f t="shared" si="5"/>
        <v>0</v>
      </c>
      <c r="BS9" s="8">
        <f t="shared" si="5"/>
        <v>0</v>
      </c>
      <c r="BT9" s="8">
        <f t="shared" si="5"/>
        <v>0</v>
      </c>
      <c r="BU9" s="8">
        <f t="shared" si="5"/>
        <v>0</v>
      </c>
      <c r="BV9" s="8">
        <f t="shared" si="5"/>
        <v>0</v>
      </c>
      <c r="BY9" s="18">
        <f>G9/G8-1</f>
        <v>7.3825503355704702E-2</v>
      </c>
      <c r="BZ9" s="18">
        <f>J9/J8-1</f>
        <v>9.9305294928925925E-2</v>
      </c>
      <c r="CA9" s="17">
        <f>BZ9-BY9</f>
        <v>2.5479791573221222E-2</v>
      </c>
      <c r="CC9" s="17">
        <f>J9/'[1]Rentenvermögen ab 67'!L26-1</f>
        <v>0.15233365538030741</v>
      </c>
    </row>
    <row r="11" spans="1:81" x14ac:dyDescent="0.2">
      <c r="G11" s="19"/>
      <c r="H11" s="20"/>
      <c r="BA11" s="8"/>
      <c r="BB11" s="8"/>
    </row>
    <row r="12" spans="1:81" x14ac:dyDescent="0.2">
      <c r="F12" s="11"/>
      <c r="G12" s="19"/>
      <c r="H12" s="20"/>
      <c r="J12" s="21" t="s">
        <v>18</v>
      </c>
      <c r="AV12" s="22">
        <f>AV9-AV25</f>
        <v>0</v>
      </c>
      <c r="AW12" s="22">
        <f t="shared" ref="AW12:BM12" si="8">AW9-AW25</f>
        <v>0</v>
      </c>
      <c r="AX12" s="22">
        <f t="shared" si="8"/>
        <v>0</v>
      </c>
      <c r="AY12" s="22">
        <f t="shared" si="8"/>
        <v>0</v>
      </c>
      <c r="AZ12" s="22">
        <f t="shared" si="8"/>
        <v>0</v>
      </c>
      <c r="BA12" s="22">
        <f t="shared" si="8"/>
        <v>0</v>
      </c>
      <c r="BB12" s="22">
        <f t="shared" si="8"/>
        <v>0</v>
      </c>
      <c r="BC12" s="22">
        <f t="shared" si="8"/>
        <v>0</v>
      </c>
      <c r="BD12" s="22">
        <f t="shared" si="8"/>
        <v>0</v>
      </c>
      <c r="BE12" s="22">
        <f t="shared" si="8"/>
        <v>0</v>
      </c>
      <c r="BF12" s="22">
        <f t="shared" si="8"/>
        <v>0</v>
      </c>
      <c r="BG12" s="22">
        <f t="shared" si="8"/>
        <v>0</v>
      </c>
      <c r="BH12" s="22">
        <f t="shared" si="8"/>
        <v>0</v>
      </c>
      <c r="BI12" s="22">
        <f t="shared" si="8"/>
        <v>0</v>
      </c>
      <c r="BJ12" s="22">
        <f t="shared" si="8"/>
        <v>0</v>
      </c>
      <c r="BK12" s="22">
        <f t="shared" si="8"/>
        <v>0</v>
      </c>
      <c r="BL12" s="22">
        <f t="shared" si="8"/>
        <v>0</v>
      </c>
      <c r="BM12" s="22">
        <f t="shared" si="8"/>
        <v>-46.475585222595328</v>
      </c>
    </row>
    <row r="13" spans="1:81" outlineLevel="1" x14ac:dyDescent="0.2">
      <c r="G13" s="19"/>
      <c r="J13" s="5" t="s">
        <v>19</v>
      </c>
      <c r="AU13" s="5" t="s">
        <v>20</v>
      </c>
      <c r="AV13" s="8"/>
      <c r="AW13" s="8">
        <f t="shared" ref="AW13:BM13" si="9">AV24</f>
        <v>1970.8091691103323</v>
      </c>
      <c r="AX13" s="8">
        <f t="shared" si="9"/>
        <v>2000.371306646987</v>
      </c>
      <c r="AY13" s="8">
        <f t="shared" si="9"/>
        <v>2030.3768762466916</v>
      </c>
      <c r="AZ13" s="8">
        <f t="shared" si="9"/>
        <v>2060.8325293903918</v>
      </c>
      <c r="BA13" s="8">
        <f t="shared" si="9"/>
        <v>2091.7450173312473</v>
      </c>
      <c r="BB13" s="8">
        <f t="shared" si="9"/>
        <v>2123.1211925912157</v>
      </c>
      <c r="BC13" s="8">
        <f t="shared" si="9"/>
        <v>2154.9680104800836</v>
      </c>
      <c r="BD13" s="8">
        <f t="shared" si="9"/>
        <v>2187.2925306372845</v>
      </c>
      <c r="BE13" s="8">
        <f t="shared" si="9"/>
        <v>2220.1019185968435</v>
      </c>
      <c r="BF13" s="8">
        <f t="shared" si="9"/>
        <v>2253.4034473757961</v>
      </c>
      <c r="BG13" s="8">
        <f t="shared" si="9"/>
        <v>2287.2044990864324</v>
      </c>
      <c r="BH13" s="8">
        <f t="shared" si="9"/>
        <v>2321.5125665727287</v>
      </c>
      <c r="BI13" s="8">
        <f t="shared" si="9"/>
        <v>2356.3352550713194</v>
      </c>
      <c r="BJ13" s="8">
        <f t="shared" si="9"/>
        <v>2391.680283897389</v>
      </c>
      <c r="BK13" s="8">
        <f t="shared" si="9"/>
        <v>2427.5554881558492</v>
      </c>
      <c r="BL13" s="8">
        <f t="shared" si="9"/>
        <v>2463.9688204781869</v>
      </c>
      <c r="BM13" s="8">
        <f t="shared" si="9"/>
        <v>2500.928352785359</v>
      </c>
      <c r="BN13" s="8"/>
      <c r="BO13" s="8"/>
      <c r="BP13" s="8"/>
      <c r="BQ13" s="8"/>
      <c r="BR13" s="8"/>
      <c r="BS13" s="8"/>
      <c r="BT13" s="8"/>
      <c r="BU13" s="8"/>
    </row>
    <row r="14" spans="1:81" outlineLevel="1" x14ac:dyDescent="0.2">
      <c r="G14" s="19"/>
      <c r="J14" s="5" t="s">
        <v>21</v>
      </c>
      <c r="AU14" s="5" t="s">
        <v>22</v>
      </c>
      <c r="AV14" s="8">
        <f>$G9*(1+$H9)^(YEAR(AV$1)-YEAR($A9)-1)</f>
        <v>1941.68391045353</v>
      </c>
      <c r="AW14" s="8">
        <f t="shared" ref="AW14:BM18" si="10">AW13</f>
        <v>1970.8091691103323</v>
      </c>
      <c r="AX14" s="8">
        <f t="shared" si="10"/>
        <v>2000.371306646987</v>
      </c>
      <c r="AY14" s="8">
        <f t="shared" si="10"/>
        <v>2030.3768762466916</v>
      </c>
      <c r="AZ14" s="8">
        <f t="shared" si="10"/>
        <v>2060.8325293903918</v>
      </c>
      <c r="BA14" s="8">
        <f t="shared" si="10"/>
        <v>2091.7450173312473</v>
      </c>
      <c r="BB14" s="8">
        <f t="shared" si="10"/>
        <v>2123.1211925912157</v>
      </c>
      <c r="BC14" s="8">
        <f t="shared" si="10"/>
        <v>2154.9680104800836</v>
      </c>
      <c r="BD14" s="8">
        <f t="shared" si="10"/>
        <v>2187.2925306372845</v>
      </c>
      <c r="BE14" s="8">
        <f t="shared" si="10"/>
        <v>2220.1019185968435</v>
      </c>
      <c r="BF14" s="8">
        <f t="shared" si="10"/>
        <v>2253.4034473757961</v>
      </c>
      <c r="BG14" s="8">
        <f t="shared" si="10"/>
        <v>2287.2044990864324</v>
      </c>
      <c r="BH14" s="8">
        <f t="shared" si="10"/>
        <v>2321.5125665727287</v>
      </c>
      <c r="BI14" s="8">
        <f t="shared" si="10"/>
        <v>2356.3352550713194</v>
      </c>
      <c r="BJ14" s="8">
        <f t="shared" si="10"/>
        <v>2391.680283897389</v>
      </c>
      <c r="BK14" s="8">
        <f t="shared" si="10"/>
        <v>2427.5554881558492</v>
      </c>
      <c r="BL14" s="8">
        <f t="shared" si="10"/>
        <v>2463.9688204781869</v>
      </c>
      <c r="BM14" s="8">
        <f t="shared" si="10"/>
        <v>2500.928352785359</v>
      </c>
      <c r="BN14" s="8"/>
      <c r="BO14" s="8"/>
      <c r="BP14" s="8"/>
      <c r="BQ14" s="8"/>
      <c r="BR14" s="8"/>
      <c r="BS14" s="8"/>
      <c r="BT14" s="8"/>
      <c r="BU14" s="8"/>
    </row>
    <row r="15" spans="1:81" outlineLevel="1" x14ac:dyDescent="0.2">
      <c r="G15" s="19"/>
      <c r="AU15" s="5" t="s">
        <v>23</v>
      </c>
      <c r="AV15" s="8">
        <f t="shared" ref="AV15:AV18" si="11">AV14</f>
        <v>1941.68391045353</v>
      </c>
      <c r="AW15" s="8">
        <f t="shared" si="10"/>
        <v>1970.8091691103323</v>
      </c>
      <c r="AX15" s="8">
        <f t="shared" si="10"/>
        <v>2000.371306646987</v>
      </c>
      <c r="AY15" s="8">
        <f t="shared" si="10"/>
        <v>2030.3768762466916</v>
      </c>
      <c r="AZ15" s="8">
        <f t="shared" si="10"/>
        <v>2060.8325293903918</v>
      </c>
      <c r="BA15" s="8">
        <f t="shared" si="10"/>
        <v>2091.7450173312473</v>
      </c>
      <c r="BB15" s="8">
        <f t="shared" si="10"/>
        <v>2123.1211925912157</v>
      </c>
      <c r="BC15" s="8">
        <f t="shared" si="10"/>
        <v>2154.9680104800836</v>
      </c>
      <c r="BD15" s="8">
        <f t="shared" si="10"/>
        <v>2187.2925306372845</v>
      </c>
      <c r="BE15" s="8">
        <f t="shared" si="10"/>
        <v>2220.1019185968435</v>
      </c>
      <c r="BF15" s="8">
        <f t="shared" si="10"/>
        <v>2253.4034473757961</v>
      </c>
      <c r="BG15" s="8">
        <f t="shared" si="10"/>
        <v>2287.2044990864324</v>
      </c>
      <c r="BH15" s="8">
        <f t="shared" si="10"/>
        <v>2321.5125665727287</v>
      </c>
      <c r="BI15" s="8">
        <f t="shared" si="10"/>
        <v>2356.3352550713194</v>
      </c>
      <c r="BJ15" s="8">
        <f t="shared" si="10"/>
        <v>2391.680283897389</v>
      </c>
      <c r="BK15" s="8">
        <f t="shared" si="10"/>
        <v>2427.5554881558492</v>
      </c>
      <c r="BL15" s="8">
        <f t="shared" si="10"/>
        <v>2463.9688204781869</v>
      </c>
      <c r="BM15" s="8"/>
      <c r="BN15" s="8"/>
      <c r="BO15" s="8"/>
      <c r="BP15" s="8"/>
      <c r="BQ15" s="8"/>
      <c r="BR15" s="8"/>
      <c r="BS15" s="8"/>
      <c r="BT15" s="8"/>
      <c r="BU15" s="8"/>
    </row>
    <row r="16" spans="1:81" outlineLevel="1" x14ac:dyDescent="0.2">
      <c r="G16" s="19"/>
      <c r="AU16" s="5" t="s">
        <v>24</v>
      </c>
      <c r="AV16" s="8">
        <f t="shared" si="11"/>
        <v>1941.68391045353</v>
      </c>
      <c r="AW16" s="8">
        <f t="shared" si="10"/>
        <v>1970.8091691103323</v>
      </c>
      <c r="AX16" s="8">
        <f t="shared" si="10"/>
        <v>2000.371306646987</v>
      </c>
      <c r="AY16" s="8">
        <f t="shared" si="10"/>
        <v>2030.3768762466916</v>
      </c>
      <c r="AZ16" s="8">
        <f t="shared" si="10"/>
        <v>2060.8325293903918</v>
      </c>
      <c r="BA16" s="8">
        <f t="shared" si="10"/>
        <v>2091.7450173312473</v>
      </c>
      <c r="BB16" s="8">
        <f t="shared" si="10"/>
        <v>2123.1211925912157</v>
      </c>
      <c r="BC16" s="8">
        <f t="shared" si="10"/>
        <v>2154.9680104800836</v>
      </c>
      <c r="BD16" s="8">
        <f t="shared" si="10"/>
        <v>2187.2925306372845</v>
      </c>
      <c r="BE16" s="8">
        <f t="shared" si="10"/>
        <v>2220.1019185968435</v>
      </c>
      <c r="BF16" s="8">
        <f t="shared" si="10"/>
        <v>2253.4034473757961</v>
      </c>
      <c r="BG16" s="8">
        <f t="shared" si="10"/>
        <v>2287.2044990864324</v>
      </c>
      <c r="BH16" s="8">
        <f t="shared" si="10"/>
        <v>2321.5125665727287</v>
      </c>
      <c r="BI16" s="8">
        <f t="shared" si="10"/>
        <v>2356.3352550713194</v>
      </c>
      <c r="BJ16" s="8">
        <f t="shared" si="10"/>
        <v>2391.680283897389</v>
      </c>
      <c r="BK16" s="8">
        <f t="shared" si="10"/>
        <v>2427.5554881558492</v>
      </c>
      <c r="BL16" s="8">
        <f t="shared" si="10"/>
        <v>2463.9688204781869</v>
      </c>
      <c r="BM16" s="8"/>
      <c r="BN16" s="8"/>
      <c r="BO16" s="8"/>
      <c r="BP16" s="8"/>
      <c r="BQ16" s="8"/>
      <c r="BR16" s="8"/>
      <c r="BS16" s="8"/>
      <c r="BT16" s="8"/>
      <c r="BU16" s="8"/>
    </row>
    <row r="17" spans="7:73" outlineLevel="1" x14ac:dyDescent="0.2">
      <c r="G17" s="19"/>
      <c r="AU17" s="5" t="s">
        <v>25</v>
      </c>
      <c r="AV17" s="8">
        <f t="shared" si="11"/>
        <v>1941.68391045353</v>
      </c>
      <c r="AW17" s="8">
        <f t="shared" si="10"/>
        <v>1970.8091691103323</v>
      </c>
      <c r="AX17" s="8">
        <f t="shared" si="10"/>
        <v>2000.371306646987</v>
      </c>
      <c r="AY17" s="8">
        <f t="shared" si="10"/>
        <v>2030.3768762466916</v>
      </c>
      <c r="AZ17" s="8">
        <f t="shared" si="10"/>
        <v>2060.8325293903918</v>
      </c>
      <c r="BA17" s="8">
        <f t="shared" si="10"/>
        <v>2091.7450173312473</v>
      </c>
      <c r="BB17" s="8">
        <f t="shared" si="10"/>
        <v>2123.1211925912157</v>
      </c>
      <c r="BC17" s="8">
        <f t="shared" si="10"/>
        <v>2154.9680104800836</v>
      </c>
      <c r="BD17" s="8">
        <f t="shared" si="10"/>
        <v>2187.2925306372845</v>
      </c>
      <c r="BE17" s="8">
        <f t="shared" si="10"/>
        <v>2220.1019185968435</v>
      </c>
      <c r="BF17" s="8">
        <f t="shared" si="10"/>
        <v>2253.4034473757961</v>
      </c>
      <c r="BG17" s="8">
        <f t="shared" si="10"/>
        <v>2287.2044990864324</v>
      </c>
      <c r="BH17" s="8">
        <f t="shared" si="10"/>
        <v>2321.5125665727287</v>
      </c>
      <c r="BI17" s="8">
        <f t="shared" si="10"/>
        <v>2356.3352550713194</v>
      </c>
      <c r="BJ17" s="8">
        <f t="shared" si="10"/>
        <v>2391.680283897389</v>
      </c>
      <c r="BK17" s="8">
        <f t="shared" si="10"/>
        <v>2427.5554881558492</v>
      </c>
      <c r="BL17" s="8">
        <f t="shared" si="10"/>
        <v>2463.9688204781869</v>
      </c>
      <c r="BM17" s="8"/>
      <c r="BN17" s="8"/>
      <c r="BO17" s="8"/>
      <c r="BP17" s="8"/>
      <c r="BQ17" s="8"/>
      <c r="BR17" s="8"/>
      <c r="BS17" s="8"/>
      <c r="BT17" s="8"/>
      <c r="BU17" s="8"/>
    </row>
    <row r="18" spans="7:73" outlineLevel="1" x14ac:dyDescent="0.2">
      <c r="AU18" s="5" t="s">
        <v>26</v>
      </c>
      <c r="AV18" s="8">
        <f t="shared" si="11"/>
        <v>1941.68391045353</v>
      </c>
      <c r="AW18" s="8">
        <f t="shared" si="10"/>
        <v>1970.8091691103323</v>
      </c>
      <c r="AX18" s="8">
        <f t="shared" si="10"/>
        <v>2000.371306646987</v>
      </c>
      <c r="AY18" s="8">
        <f t="shared" si="10"/>
        <v>2030.3768762466916</v>
      </c>
      <c r="AZ18" s="8">
        <f t="shared" si="10"/>
        <v>2060.8325293903918</v>
      </c>
      <c r="BA18" s="8">
        <f t="shared" si="10"/>
        <v>2091.7450173312473</v>
      </c>
      <c r="BB18" s="8">
        <f t="shared" si="10"/>
        <v>2123.1211925912157</v>
      </c>
      <c r="BC18" s="8">
        <f t="shared" si="10"/>
        <v>2154.9680104800836</v>
      </c>
      <c r="BD18" s="8">
        <f t="shared" si="10"/>
        <v>2187.2925306372845</v>
      </c>
      <c r="BE18" s="8">
        <f t="shared" si="10"/>
        <v>2220.1019185968435</v>
      </c>
      <c r="BF18" s="8">
        <f t="shared" si="10"/>
        <v>2253.4034473757961</v>
      </c>
      <c r="BG18" s="8">
        <f t="shared" si="10"/>
        <v>2287.2044990864324</v>
      </c>
      <c r="BH18" s="8">
        <f t="shared" si="10"/>
        <v>2321.5125665727287</v>
      </c>
      <c r="BI18" s="8">
        <f t="shared" si="10"/>
        <v>2356.3352550713194</v>
      </c>
      <c r="BJ18" s="8">
        <f t="shared" si="10"/>
        <v>2391.680283897389</v>
      </c>
      <c r="BK18" s="8">
        <f t="shared" si="10"/>
        <v>2427.5554881558492</v>
      </c>
      <c r="BL18" s="8">
        <f t="shared" si="10"/>
        <v>2463.9688204781869</v>
      </c>
      <c r="BM18" s="8"/>
      <c r="BN18" s="8"/>
      <c r="BO18" s="8"/>
      <c r="BP18" s="8"/>
      <c r="BQ18" s="8"/>
      <c r="BR18" s="8"/>
      <c r="BS18" s="8"/>
      <c r="BT18" s="8"/>
      <c r="BU18" s="8"/>
    </row>
    <row r="19" spans="7:73" outlineLevel="1" x14ac:dyDescent="0.2">
      <c r="AU19" s="5" t="s">
        <v>27</v>
      </c>
      <c r="AV19" s="8">
        <f>$G9*(1+$H9)^(YEAR(AV$1)-YEAR($A9))</f>
        <v>1970.8091691103323</v>
      </c>
      <c r="AW19" s="8">
        <f t="shared" ref="AW19:BL19" si="12">$G9*(1+$H9)^(YEAR(AW$1)-YEAR($A9))</f>
        <v>2000.371306646987</v>
      </c>
      <c r="AX19" s="8">
        <f t="shared" si="12"/>
        <v>2030.3768762466916</v>
      </c>
      <c r="AY19" s="8">
        <f t="shared" si="12"/>
        <v>2060.8325293903918</v>
      </c>
      <c r="AZ19" s="8">
        <f t="shared" si="12"/>
        <v>2091.7450173312473</v>
      </c>
      <c r="BA19" s="8">
        <f t="shared" si="12"/>
        <v>2123.1211925912157</v>
      </c>
      <c r="BB19" s="8">
        <f t="shared" si="12"/>
        <v>2154.9680104800836</v>
      </c>
      <c r="BC19" s="8">
        <f t="shared" si="12"/>
        <v>2187.2925306372845</v>
      </c>
      <c r="BD19" s="8">
        <f t="shared" si="12"/>
        <v>2220.1019185968435</v>
      </c>
      <c r="BE19" s="8">
        <f t="shared" si="12"/>
        <v>2253.4034473757961</v>
      </c>
      <c r="BF19" s="8">
        <f t="shared" si="12"/>
        <v>2287.2044990864324</v>
      </c>
      <c r="BG19" s="8">
        <f t="shared" si="12"/>
        <v>2321.5125665727287</v>
      </c>
      <c r="BH19" s="8">
        <f t="shared" si="12"/>
        <v>2356.3352550713194</v>
      </c>
      <c r="BI19" s="8">
        <f t="shared" si="12"/>
        <v>2391.680283897389</v>
      </c>
      <c r="BJ19" s="8">
        <f t="shared" si="12"/>
        <v>2427.5554881558492</v>
      </c>
      <c r="BK19" s="8">
        <f t="shared" si="12"/>
        <v>2463.9688204781869</v>
      </c>
      <c r="BL19" s="8">
        <f t="shared" si="12"/>
        <v>2500.928352785359</v>
      </c>
      <c r="BM19" s="8"/>
      <c r="BN19" s="8"/>
      <c r="BO19" s="8"/>
      <c r="BP19" s="8"/>
      <c r="BQ19" s="8"/>
      <c r="BR19" s="8"/>
      <c r="BS19" s="8"/>
      <c r="BT19" s="8"/>
      <c r="BU19" s="8"/>
    </row>
    <row r="20" spans="7:73" outlineLevel="1" x14ac:dyDescent="0.2">
      <c r="AU20" s="5" t="s">
        <v>28</v>
      </c>
      <c r="AV20" s="8">
        <f t="shared" ref="AV20:BL24" si="13">AV19</f>
        <v>1970.8091691103323</v>
      </c>
      <c r="AW20" s="8">
        <f t="shared" si="13"/>
        <v>2000.371306646987</v>
      </c>
      <c r="AX20" s="8">
        <f t="shared" si="13"/>
        <v>2030.3768762466916</v>
      </c>
      <c r="AY20" s="8">
        <f t="shared" si="13"/>
        <v>2060.8325293903918</v>
      </c>
      <c r="AZ20" s="8">
        <f t="shared" si="13"/>
        <v>2091.7450173312473</v>
      </c>
      <c r="BA20" s="8">
        <f t="shared" si="13"/>
        <v>2123.1211925912157</v>
      </c>
      <c r="BB20" s="8">
        <f t="shared" si="13"/>
        <v>2154.9680104800836</v>
      </c>
      <c r="BC20" s="8">
        <f t="shared" si="13"/>
        <v>2187.2925306372845</v>
      </c>
      <c r="BD20" s="8">
        <f t="shared" si="13"/>
        <v>2220.1019185968435</v>
      </c>
      <c r="BE20" s="8">
        <f t="shared" si="13"/>
        <v>2253.4034473757961</v>
      </c>
      <c r="BF20" s="8">
        <f t="shared" si="13"/>
        <v>2287.2044990864324</v>
      </c>
      <c r="BG20" s="8">
        <f t="shared" si="13"/>
        <v>2321.5125665727287</v>
      </c>
      <c r="BH20" s="8">
        <f t="shared" si="13"/>
        <v>2356.3352550713194</v>
      </c>
      <c r="BI20" s="8">
        <f t="shared" si="13"/>
        <v>2391.680283897389</v>
      </c>
      <c r="BJ20" s="8">
        <f t="shared" si="13"/>
        <v>2427.5554881558492</v>
      </c>
      <c r="BK20" s="8">
        <f t="shared" si="13"/>
        <v>2463.9688204781869</v>
      </c>
      <c r="BL20" s="8">
        <f t="shared" si="13"/>
        <v>2500.928352785359</v>
      </c>
      <c r="BM20" s="8"/>
      <c r="BN20" s="8"/>
      <c r="BO20" s="8"/>
      <c r="BP20" s="8"/>
      <c r="BQ20" s="8"/>
      <c r="BR20" s="8"/>
      <c r="BS20" s="8"/>
      <c r="BT20" s="8"/>
      <c r="BU20" s="8"/>
    </row>
    <row r="21" spans="7:73" outlineLevel="1" x14ac:dyDescent="0.2">
      <c r="AU21" s="5" t="s">
        <v>29</v>
      </c>
      <c r="AV21" s="8">
        <f t="shared" si="13"/>
        <v>1970.8091691103323</v>
      </c>
      <c r="AW21" s="8">
        <f t="shared" si="13"/>
        <v>2000.371306646987</v>
      </c>
      <c r="AX21" s="8">
        <f t="shared" si="13"/>
        <v>2030.3768762466916</v>
      </c>
      <c r="AY21" s="8">
        <f t="shared" si="13"/>
        <v>2060.8325293903918</v>
      </c>
      <c r="AZ21" s="8">
        <f t="shared" si="13"/>
        <v>2091.7450173312473</v>
      </c>
      <c r="BA21" s="8">
        <f t="shared" si="13"/>
        <v>2123.1211925912157</v>
      </c>
      <c r="BB21" s="8">
        <f t="shared" si="13"/>
        <v>2154.9680104800836</v>
      </c>
      <c r="BC21" s="8">
        <f t="shared" si="13"/>
        <v>2187.2925306372845</v>
      </c>
      <c r="BD21" s="8">
        <f t="shared" si="13"/>
        <v>2220.1019185968435</v>
      </c>
      <c r="BE21" s="8">
        <f t="shared" si="13"/>
        <v>2253.4034473757961</v>
      </c>
      <c r="BF21" s="8">
        <f t="shared" si="13"/>
        <v>2287.2044990864324</v>
      </c>
      <c r="BG21" s="8">
        <f t="shared" si="13"/>
        <v>2321.5125665727287</v>
      </c>
      <c r="BH21" s="8">
        <f t="shared" si="13"/>
        <v>2356.3352550713194</v>
      </c>
      <c r="BI21" s="8">
        <f t="shared" si="13"/>
        <v>2391.680283897389</v>
      </c>
      <c r="BJ21" s="8">
        <f t="shared" si="13"/>
        <v>2427.5554881558492</v>
      </c>
      <c r="BK21" s="8">
        <f t="shared" si="13"/>
        <v>2463.9688204781869</v>
      </c>
      <c r="BL21" s="8">
        <f t="shared" si="13"/>
        <v>2500.928352785359</v>
      </c>
      <c r="BM21" s="8"/>
      <c r="BN21" s="8"/>
      <c r="BO21" s="8"/>
      <c r="BP21" s="8"/>
      <c r="BQ21" s="8"/>
      <c r="BR21" s="8"/>
      <c r="BS21" s="8"/>
      <c r="BT21" s="8"/>
      <c r="BU21" s="8"/>
    </row>
    <row r="22" spans="7:73" outlineLevel="1" x14ac:dyDescent="0.2">
      <c r="AU22" s="5" t="s">
        <v>30</v>
      </c>
      <c r="AV22" s="8">
        <f t="shared" si="13"/>
        <v>1970.8091691103323</v>
      </c>
      <c r="AW22" s="8">
        <f t="shared" si="13"/>
        <v>2000.371306646987</v>
      </c>
      <c r="AX22" s="8">
        <f t="shared" si="13"/>
        <v>2030.3768762466916</v>
      </c>
      <c r="AY22" s="8">
        <f t="shared" si="13"/>
        <v>2060.8325293903918</v>
      </c>
      <c r="AZ22" s="8">
        <f t="shared" si="13"/>
        <v>2091.7450173312473</v>
      </c>
      <c r="BA22" s="8">
        <f t="shared" si="13"/>
        <v>2123.1211925912157</v>
      </c>
      <c r="BB22" s="8">
        <f t="shared" si="13"/>
        <v>2154.9680104800836</v>
      </c>
      <c r="BC22" s="8">
        <f t="shared" si="13"/>
        <v>2187.2925306372845</v>
      </c>
      <c r="BD22" s="8">
        <f t="shared" si="13"/>
        <v>2220.1019185968435</v>
      </c>
      <c r="BE22" s="8">
        <f t="shared" si="13"/>
        <v>2253.4034473757961</v>
      </c>
      <c r="BF22" s="8">
        <f t="shared" si="13"/>
        <v>2287.2044990864324</v>
      </c>
      <c r="BG22" s="8">
        <f t="shared" si="13"/>
        <v>2321.5125665727287</v>
      </c>
      <c r="BH22" s="8">
        <f t="shared" si="13"/>
        <v>2356.3352550713194</v>
      </c>
      <c r="BI22" s="8">
        <f t="shared" si="13"/>
        <v>2391.680283897389</v>
      </c>
      <c r="BJ22" s="8">
        <f t="shared" si="13"/>
        <v>2427.5554881558492</v>
      </c>
      <c r="BK22" s="8">
        <f t="shared" si="13"/>
        <v>2463.9688204781869</v>
      </c>
      <c r="BL22" s="8">
        <f t="shared" si="13"/>
        <v>2500.928352785359</v>
      </c>
      <c r="BM22" s="8"/>
      <c r="BN22" s="8"/>
      <c r="BO22" s="8"/>
      <c r="BP22" s="8"/>
      <c r="BQ22" s="8"/>
      <c r="BR22" s="8"/>
      <c r="BS22" s="8"/>
      <c r="BT22" s="8"/>
      <c r="BU22" s="8"/>
    </row>
    <row r="23" spans="7:73" outlineLevel="1" x14ac:dyDescent="0.2">
      <c r="AU23" s="5" t="s">
        <v>31</v>
      </c>
      <c r="AV23" s="8">
        <f t="shared" si="13"/>
        <v>1970.8091691103323</v>
      </c>
      <c r="AW23" s="8">
        <f t="shared" si="13"/>
        <v>2000.371306646987</v>
      </c>
      <c r="AX23" s="8">
        <f t="shared" si="13"/>
        <v>2030.3768762466916</v>
      </c>
      <c r="AY23" s="8">
        <f t="shared" si="13"/>
        <v>2060.8325293903918</v>
      </c>
      <c r="AZ23" s="8">
        <f t="shared" si="13"/>
        <v>2091.7450173312473</v>
      </c>
      <c r="BA23" s="8">
        <f t="shared" si="13"/>
        <v>2123.1211925912157</v>
      </c>
      <c r="BB23" s="8">
        <f t="shared" si="13"/>
        <v>2154.9680104800836</v>
      </c>
      <c r="BC23" s="8">
        <f t="shared" si="13"/>
        <v>2187.2925306372845</v>
      </c>
      <c r="BD23" s="8">
        <f t="shared" si="13"/>
        <v>2220.1019185968435</v>
      </c>
      <c r="BE23" s="8">
        <f t="shared" si="13"/>
        <v>2253.4034473757961</v>
      </c>
      <c r="BF23" s="8">
        <f t="shared" si="13"/>
        <v>2287.2044990864324</v>
      </c>
      <c r="BG23" s="8">
        <f t="shared" si="13"/>
        <v>2321.5125665727287</v>
      </c>
      <c r="BH23" s="8">
        <f t="shared" si="13"/>
        <v>2356.3352550713194</v>
      </c>
      <c r="BI23" s="8">
        <f t="shared" si="13"/>
        <v>2391.680283897389</v>
      </c>
      <c r="BJ23" s="8">
        <f t="shared" si="13"/>
        <v>2427.5554881558492</v>
      </c>
      <c r="BK23" s="8">
        <f t="shared" si="13"/>
        <v>2463.9688204781869</v>
      </c>
      <c r="BL23" s="8">
        <f t="shared" si="13"/>
        <v>2500.928352785359</v>
      </c>
      <c r="BM23" s="8"/>
      <c r="BN23" s="8"/>
      <c r="BO23" s="8"/>
      <c r="BP23" s="8"/>
      <c r="BQ23" s="8"/>
      <c r="BR23" s="8"/>
      <c r="BS23" s="8"/>
      <c r="BT23" s="8"/>
      <c r="BU23" s="8"/>
    </row>
    <row r="24" spans="7:73" outlineLevel="1" x14ac:dyDescent="0.2">
      <c r="AU24" s="23" t="s">
        <v>32</v>
      </c>
      <c r="AV24" s="24">
        <f t="shared" si="13"/>
        <v>1970.8091691103323</v>
      </c>
      <c r="AW24" s="24">
        <f t="shared" si="13"/>
        <v>2000.371306646987</v>
      </c>
      <c r="AX24" s="24">
        <f t="shared" si="13"/>
        <v>2030.3768762466916</v>
      </c>
      <c r="AY24" s="24">
        <f t="shared" si="13"/>
        <v>2060.8325293903918</v>
      </c>
      <c r="AZ24" s="24">
        <f t="shared" si="13"/>
        <v>2091.7450173312473</v>
      </c>
      <c r="BA24" s="24">
        <f t="shared" si="13"/>
        <v>2123.1211925912157</v>
      </c>
      <c r="BB24" s="24">
        <f t="shared" si="13"/>
        <v>2154.9680104800836</v>
      </c>
      <c r="BC24" s="24">
        <f t="shared" si="13"/>
        <v>2187.2925306372845</v>
      </c>
      <c r="BD24" s="24">
        <f t="shared" si="13"/>
        <v>2220.1019185968435</v>
      </c>
      <c r="BE24" s="24">
        <f t="shared" si="13"/>
        <v>2253.4034473757961</v>
      </c>
      <c r="BF24" s="24">
        <f t="shared" si="13"/>
        <v>2287.2044990864324</v>
      </c>
      <c r="BG24" s="24">
        <f t="shared" si="13"/>
        <v>2321.5125665727287</v>
      </c>
      <c r="BH24" s="24">
        <f t="shared" si="13"/>
        <v>2356.3352550713194</v>
      </c>
      <c r="BI24" s="24">
        <f t="shared" si="13"/>
        <v>2391.680283897389</v>
      </c>
      <c r="BJ24" s="24">
        <f t="shared" si="13"/>
        <v>2427.5554881558492</v>
      </c>
      <c r="BK24" s="24">
        <f t="shared" si="13"/>
        <v>2463.9688204781869</v>
      </c>
      <c r="BL24" s="24">
        <f t="shared" si="13"/>
        <v>2500.928352785359</v>
      </c>
      <c r="BM24" s="24"/>
      <c r="BN24" s="8"/>
      <c r="BO24" s="8"/>
      <c r="BP24" s="8"/>
      <c r="BQ24" s="8"/>
      <c r="BR24" s="8"/>
      <c r="BS24" s="8"/>
      <c r="BT24" s="8"/>
      <c r="BU24" s="8"/>
    </row>
    <row r="25" spans="7:73" outlineLevel="1" x14ac:dyDescent="0.2">
      <c r="AU25" s="5" t="s">
        <v>33</v>
      </c>
      <c r="AV25" s="8">
        <f t="shared" ref="AV25:AW25" si="14">SUM(AV13:AV24)</f>
        <v>21533.274566929646</v>
      </c>
      <c r="AW25" s="8">
        <f t="shared" si="14"/>
        <v>23827.082854543914</v>
      </c>
      <c r="AX25" s="8">
        <f t="shared" ref="AX25:BM25" si="15">SUM(AX13:AX24)</f>
        <v>24184.489097362079</v>
      </c>
      <c r="AY25" s="8">
        <f t="shared" si="15"/>
        <v>24547.256433822495</v>
      </c>
      <c r="AZ25" s="8">
        <f t="shared" si="15"/>
        <v>24915.465280329827</v>
      </c>
      <c r="BA25" s="8">
        <f t="shared" si="15"/>
        <v>25289.197259534769</v>
      </c>
      <c r="BB25" s="8">
        <f t="shared" si="15"/>
        <v>25668.535218427791</v>
      </c>
      <c r="BC25" s="8">
        <f t="shared" si="15"/>
        <v>26053.563246704212</v>
      </c>
      <c r="BD25" s="8">
        <f t="shared" si="15"/>
        <v>26444.366695404769</v>
      </c>
      <c r="BE25" s="8">
        <f t="shared" si="15"/>
        <v>26841.03219583584</v>
      </c>
      <c r="BF25" s="8">
        <f t="shared" si="15"/>
        <v>27243.647678773363</v>
      </c>
      <c r="BG25" s="8">
        <f t="shared" si="15"/>
        <v>27652.302393954964</v>
      </c>
      <c r="BH25" s="8">
        <f t="shared" si="15"/>
        <v>28067.086929864294</v>
      </c>
      <c r="BI25" s="8">
        <f t="shared" si="15"/>
        <v>28488.093233812251</v>
      </c>
      <c r="BJ25" s="8">
        <f t="shared" si="15"/>
        <v>28915.414632319429</v>
      </c>
      <c r="BK25" s="8">
        <f t="shared" si="15"/>
        <v>29349.145851804205</v>
      </c>
      <c r="BL25" s="8">
        <f t="shared" si="15"/>
        <v>29789.383039581273</v>
      </c>
      <c r="BM25" s="8">
        <f t="shared" si="15"/>
        <v>5001.8567055707181</v>
      </c>
      <c r="BN25" s="8"/>
      <c r="BO25" s="8"/>
      <c r="BP25" s="8"/>
      <c r="BQ25" s="8"/>
      <c r="BR25" s="8"/>
      <c r="BS25" s="8"/>
      <c r="BT25" s="8"/>
      <c r="BU25" s="8"/>
    </row>
    <row r="26" spans="7:73" x14ac:dyDescent="0.2">
      <c r="G26" s="19"/>
      <c r="BA26" s="8"/>
      <c r="BB26" s="8"/>
    </row>
    <row r="28" spans="7:73" x14ac:dyDescent="0.2"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</row>
    <row r="29" spans="7:73" x14ac:dyDescent="0.2">
      <c r="AY29" s="19"/>
      <c r="AZ29" s="19"/>
      <c r="BA29" s="19"/>
      <c r="BB29" s="19"/>
      <c r="BC29" s="19"/>
      <c r="BD29" s="19"/>
      <c r="BE29" s="19"/>
      <c r="BF29" s="19"/>
      <c r="BG29" s="19"/>
      <c r="BH29" s="19"/>
    </row>
    <row r="30" spans="7:73" x14ac:dyDescent="0.2">
      <c r="AY30" s="19"/>
      <c r="AZ30" s="19"/>
      <c r="BA30" s="19"/>
      <c r="BB30" s="19"/>
      <c r="BC30" s="19"/>
      <c r="BD30" s="19"/>
      <c r="BE30" s="19"/>
      <c r="BF30" s="19"/>
      <c r="BG30" s="19"/>
      <c r="BH30" s="19"/>
    </row>
  </sheetData>
  <pageMargins left="0.7" right="0.7" top="0.78740157499999996" bottom="0.78740157499999996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Rentenvermögen ab 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Jörn Hübner</dc:creator>
  <cp:lastModifiedBy>Jörn Hübner</cp:lastModifiedBy>
  <dcterms:created xsi:type="dcterms:W3CDTF">2026-01-22T15:47:32Z</dcterms:created>
  <dcterms:modified xsi:type="dcterms:W3CDTF">2026-01-22T15:56:49Z</dcterms:modified>
</cp:coreProperties>
</file>