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" sheetId="1" r:id="rId5"/>
    <sheet state="visible" name="Tabellenblatt2" sheetId="2" r:id="rId6"/>
  </sheets>
  <definedNames/>
  <calcPr/>
</workbook>
</file>

<file path=xl/sharedStrings.xml><?xml version="1.0" encoding="utf-8"?>
<sst xmlns="http://schemas.openxmlformats.org/spreadsheetml/2006/main" count="58" uniqueCount="57">
  <si>
    <t>Jahresbruttoentgelt</t>
  </si>
  <si>
    <t>Arbeitnehmer</t>
  </si>
  <si>
    <t>Arbeitgeber</t>
  </si>
  <si>
    <t xml:space="preserve">Rentenversicherung </t>
  </si>
  <si>
    <t xml:space="preserve">Arbeitslosenversicherung </t>
  </si>
  <si>
    <t xml:space="preserve">Krankenversicherung </t>
  </si>
  <si>
    <t xml:space="preserve">  Zusatzbeitrag </t>
  </si>
  <si>
    <t xml:space="preserve">Pflegeversicherung </t>
  </si>
  <si>
    <t xml:space="preserve">  Zuschlag</t>
  </si>
  <si>
    <t>Summe Sozialabgaben</t>
  </si>
  <si>
    <t>Gesamtbetrag der Einkünfte</t>
  </si>
  <si>
    <t>Zu versteuerndes Einkommen</t>
  </si>
  <si>
    <t>a) bis 12.348 € (Grundfreibetrag)</t>
  </si>
  <si>
    <t>b) 12.349 € bis 17.799 €</t>
  </si>
  <si>
    <t>c) 17.800 € bis 69.878 €</t>
  </si>
  <si>
    <t>d) 69.879 € bis 277.825 €</t>
  </si>
  <si>
    <t>e) ab 277.826 €</t>
  </si>
  <si>
    <t>Einkommensteuer</t>
  </si>
  <si>
    <t>Jahresnettoentgelt</t>
  </si>
  <si>
    <t>y</t>
  </si>
  <si>
    <t>z</t>
  </si>
  <si>
    <t>Bruttogehalt</t>
  </si>
  <si>
    <t>Steuerklasse</t>
  </si>
  <si>
    <t>Kinder</t>
  </si>
  <si>
    <t>Grundfreibetrag</t>
  </si>
  <si>
    <t>RV Beitragssatz (%)</t>
  </si>
  <si>
    <t>RV Bemessungsgrenze</t>
  </si>
  <si>
    <t>ALV Beitragssatz (%)</t>
  </si>
  <si>
    <t>ALV Bemessungsgrenze</t>
  </si>
  <si>
    <t>KV Beitragssatz (%)</t>
  </si>
  <si>
    <t>KV Zusatzbeitrag (%)</t>
  </si>
  <si>
    <t>KV/PV Bemessungsgrenze</t>
  </si>
  <si>
    <t>PV Beitragssatz (%)</t>
  </si>
  <si>
    <t>Kinderlosenzuschlag (%)</t>
  </si>
  <si>
    <t>Zone b Koeffizient a</t>
  </si>
  <si>
    <t>Zone b Koeffizient b</t>
  </si>
  <si>
    <t>Zone c Koeffizient a</t>
  </si>
  <si>
    <t>Zone c Koeffizient b</t>
  </si>
  <si>
    <t>Zone c Koeffizient c</t>
  </si>
  <si>
    <t>Zone d Steuersatz</t>
  </si>
  <si>
    <t>Zone d Startgrenze</t>
  </si>
  <si>
    <t>Zone d Offset</t>
  </si>
  <si>
    <t>Zone e Steuersatz</t>
  </si>
  <si>
    <t>Zone e Offset</t>
  </si>
  <si>
    <t>Rentenversicherung</t>
  </si>
  <si>
    <t>Arbeitslosenversicherung</t>
  </si>
  <si>
    <t>Krankenversicherung</t>
  </si>
  <si>
    <t>Pflegeversicherung</t>
  </si>
  <si>
    <t>Zu versteuerndes Einkommen (zvE)</t>
  </si>
  <si>
    <t>Hilfsvariable y (Zone b)</t>
  </si>
  <si>
    <t>Hilfsvariable z (Zone c)</t>
  </si>
  <si>
    <t>ESt Zone b</t>
  </si>
  <si>
    <t>ESt Zone c</t>
  </si>
  <si>
    <t>ESt Zone d</t>
  </si>
  <si>
    <t>ESt Zone e</t>
  </si>
  <si>
    <t>Gesamte Einkommensteuer</t>
  </si>
  <si>
    <t>Netto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</si>
</sst>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#,##0.00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0" xfId="0" applyAlignment="1" applyFont="1" applyNumberFormat="1">
      <alignment readingOrder="0"/>
    </xf>
    <xf borderId="0" fillId="0" fontId="2" numFmtId="164" xfId="0" applyFont="1" applyNumberFormat="1"/>
    <xf borderId="0" fillId="0" fontId="2" numFmtId="10" xfId="0" applyFont="1" applyNumberFormat="1"/>
    <xf borderId="0" fillId="0" fontId="2" numFmtId="4" xfId="0" applyFont="1" applyNumberForma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4" max="4" width="16.13"/>
    <col customWidth="1" min="5" max="5" width="14.75"/>
  </cols>
  <sheetData>
    <row r="1">
      <c r="A1" s="1" t="s">
        <v>0</v>
      </c>
      <c r="D1" s="2">
        <v>107000.0</v>
      </c>
    </row>
    <row r="2">
      <c r="D2" s="3"/>
      <c r="E2" s="3"/>
    </row>
    <row r="3">
      <c r="D3" s="1" t="s">
        <v>1</v>
      </c>
      <c r="E3" s="1" t="s">
        <v>2</v>
      </c>
    </row>
    <row r="4">
      <c r="A4" s="3" t="s">
        <v>3</v>
      </c>
      <c r="B4" s="4">
        <v>0.186</v>
      </c>
      <c r="C4" s="2">
        <v>101400.0</v>
      </c>
      <c r="D4" s="5">
        <f t="shared" ref="D4:E4" si="1">MIN($D$1,$C4)*$B4/2</f>
        <v>9430.2</v>
      </c>
      <c r="E4" s="5">
        <f t="shared" si="1"/>
        <v>9430.2</v>
      </c>
    </row>
    <row r="5">
      <c r="A5" s="3" t="s">
        <v>4</v>
      </c>
      <c r="B5" s="4">
        <v>0.026</v>
      </c>
      <c r="C5" s="2">
        <v>101400.0</v>
      </c>
      <c r="D5" s="5">
        <f t="shared" ref="D5:E5" si="2">MIN($D$1,$C5)*$B5/2</f>
        <v>1318.2</v>
      </c>
      <c r="E5" s="5">
        <f t="shared" si="2"/>
        <v>1318.2</v>
      </c>
    </row>
    <row r="6">
      <c r="A6" s="3" t="s">
        <v>5</v>
      </c>
      <c r="B6" s="4">
        <v>0.146</v>
      </c>
      <c r="C6" s="2">
        <v>69750.0</v>
      </c>
      <c r="D6" s="5">
        <f t="shared" ref="D6:E6" si="3">MIN($D$1,$C6)*$B6/2</f>
        <v>5091.75</v>
      </c>
      <c r="E6" s="5">
        <f t="shared" si="3"/>
        <v>5091.75</v>
      </c>
    </row>
    <row r="7">
      <c r="A7" s="3" t="s">
        <v>6</v>
      </c>
      <c r="B7" s="4">
        <v>0.0218</v>
      </c>
      <c r="C7" s="2">
        <v>69750.0</v>
      </c>
      <c r="D7" s="5">
        <f t="shared" ref="D7:E7" si="4">MIN($D$1,$C7)*$B7/2</f>
        <v>760.275</v>
      </c>
      <c r="E7" s="5">
        <f t="shared" si="4"/>
        <v>760.275</v>
      </c>
    </row>
    <row r="8">
      <c r="A8" s="3" t="s">
        <v>7</v>
      </c>
      <c r="B8" s="4">
        <v>0.036</v>
      </c>
      <c r="C8" s="2">
        <v>69750.0</v>
      </c>
      <c r="D8" s="5">
        <f t="shared" ref="D8:E8" si="5">MIN($D$1,$C8)*$B8/2</f>
        <v>1255.5</v>
      </c>
      <c r="E8" s="5">
        <f t="shared" si="5"/>
        <v>1255.5</v>
      </c>
    </row>
    <row r="9">
      <c r="A9" s="3" t="s">
        <v>8</v>
      </c>
      <c r="B9" s="4">
        <v>0.006</v>
      </c>
      <c r="C9" s="2">
        <v>69750.0</v>
      </c>
      <c r="D9" s="5">
        <f>MIN($D$1,$C9)*$B9</f>
        <v>418.5</v>
      </c>
    </row>
    <row r="10">
      <c r="A10" s="1" t="s">
        <v>9</v>
      </c>
      <c r="B10" s="6"/>
      <c r="C10" s="5"/>
      <c r="D10" s="5">
        <f>SUM(D4:D9)</f>
        <v>18274.425</v>
      </c>
    </row>
    <row r="11">
      <c r="A11" s="1" t="s">
        <v>10</v>
      </c>
      <c r="D11" s="5">
        <f>$D$1-$D$10</f>
        <v>88725.575</v>
      </c>
    </row>
    <row r="13">
      <c r="A13" s="1" t="s">
        <v>11</v>
      </c>
      <c r="D13" s="2">
        <f>ROUNDDOWN(MAX(0,D11-C14),0)</f>
        <v>76377</v>
      </c>
    </row>
    <row r="14">
      <c r="A14" s="3" t="s">
        <v>12</v>
      </c>
      <c r="B14" s="4">
        <v>0.0</v>
      </c>
      <c r="C14" s="2">
        <v>12348.0</v>
      </c>
      <c r="D14" s="2">
        <v>0.0</v>
      </c>
    </row>
    <row r="15">
      <c r="A15" s="3" t="s">
        <v>13</v>
      </c>
      <c r="B15" s="7"/>
      <c r="C15" s="2">
        <v>17799.0</v>
      </c>
      <c r="D15" s="5">
        <f>(914.51*B23+1400)*B23</f>
        <v>1034.872023</v>
      </c>
    </row>
    <row r="16">
      <c r="A16" s="3" t="s">
        <v>14</v>
      </c>
      <c r="B16" s="6"/>
      <c r="C16" s="2">
        <v>69878.0</v>
      </c>
      <c r="D16" s="5">
        <f>(173.1*B24+2397)*B24</f>
        <v>17178.193</v>
      </c>
    </row>
    <row r="17">
      <c r="A17" s="3" t="s">
        <v>15</v>
      </c>
      <c r="B17" s="4">
        <v>0.42</v>
      </c>
      <c r="C17" s="2">
        <v>277825.0</v>
      </c>
      <c r="D17" s="5">
        <f>IF($D$11&gt;=C16+1,B17*MIN(MAX(C16+1,C17),$D$11)-D15-D16-11135.63,0)</f>
        <v>7916.046477</v>
      </c>
    </row>
    <row r="18">
      <c r="A18" s="3" t="s">
        <v>16</v>
      </c>
      <c r="B18" s="4">
        <v>0.45</v>
      </c>
      <c r="C18" s="2"/>
      <c r="D18" s="5">
        <f>IF($D$11&gt;=C17+1,B18*MIN(MAX(C17+1,C18),$D$11)-D15-D16-D17-11135.63,0)</f>
        <v>0</v>
      </c>
    </row>
    <row r="19">
      <c r="A19" s="1" t="s">
        <v>17</v>
      </c>
      <c r="B19" s="4"/>
      <c r="C19" s="5"/>
      <c r="D19" s="5">
        <f>SUM(D14:D18)</f>
        <v>26129.1115</v>
      </c>
    </row>
    <row r="20">
      <c r="A20" s="1"/>
      <c r="B20" s="4"/>
      <c r="C20" s="5"/>
    </row>
    <row r="21">
      <c r="A21" s="1" t="s">
        <v>18</v>
      </c>
      <c r="B21" s="4"/>
      <c r="C21" s="5"/>
      <c r="D21" s="5">
        <f>D1-D10-D19</f>
        <v>62596.4635</v>
      </c>
    </row>
    <row r="22">
      <c r="B22" s="4"/>
      <c r="C22" s="2"/>
    </row>
    <row r="23">
      <c r="A23" s="3" t="s">
        <v>19</v>
      </c>
      <c r="B23" s="8">
        <f>IF($D$11&gt;=C14+1,ROUNDDOWN(MIN(MAX($C$14+1,$C$15),$D$11)-$C$14,0)/10000,0)</f>
        <v>0.5451</v>
      </c>
    </row>
    <row r="24">
      <c r="A24" s="3" t="s">
        <v>20</v>
      </c>
      <c r="B24" s="9">
        <f>IF($D$11&gt;=C15+1,ROUNDDOWN(MIN(MAX($C$15+1,$C$16),$D$11)-$C$15,0)/10000,0)</f>
        <v>5.2079</v>
      </c>
    </row>
    <row r="28">
      <c r="B28" s="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3.0"/>
  </cols>
  <sheetData>
    <row r="1">
      <c r="A1" s="3" t="s">
        <v>21</v>
      </c>
      <c r="B1" s="2">
        <v>107000.0</v>
      </c>
    </row>
    <row r="2">
      <c r="A2" s="3" t="s">
        <v>22</v>
      </c>
      <c r="B2" s="3">
        <v>1.0</v>
      </c>
    </row>
    <row r="3">
      <c r="A3" s="3" t="s">
        <v>23</v>
      </c>
      <c r="B3" s="3">
        <v>0.0</v>
      </c>
    </row>
    <row r="4">
      <c r="A4" s="3" t="s">
        <v>24</v>
      </c>
      <c r="B4" s="2">
        <v>12348.0</v>
      </c>
    </row>
    <row r="5">
      <c r="A5" s="3" t="s">
        <v>25</v>
      </c>
      <c r="B5" s="4">
        <v>0.186</v>
      </c>
    </row>
    <row r="6">
      <c r="A6" s="3" t="s">
        <v>26</v>
      </c>
      <c r="B6" s="2">
        <v>101400.0</v>
      </c>
    </row>
    <row r="7">
      <c r="A7" s="3" t="s">
        <v>27</v>
      </c>
      <c r="B7" s="4">
        <v>0.013</v>
      </c>
    </row>
    <row r="8">
      <c r="A8" s="3" t="s">
        <v>28</v>
      </c>
      <c r="B8" s="2">
        <v>101400.0</v>
      </c>
    </row>
    <row r="9">
      <c r="A9" s="3" t="s">
        <v>29</v>
      </c>
      <c r="B9" s="4">
        <v>0.146</v>
      </c>
    </row>
    <row r="10">
      <c r="A10" s="3" t="s">
        <v>30</v>
      </c>
      <c r="B10" s="4">
        <v>0.0218</v>
      </c>
    </row>
    <row r="11">
      <c r="A11" s="3" t="s">
        <v>31</v>
      </c>
      <c r="B11" s="2">
        <v>69750.0</v>
      </c>
    </row>
    <row r="12">
      <c r="A12" s="3" t="s">
        <v>32</v>
      </c>
      <c r="B12" s="4">
        <v>0.036</v>
      </c>
    </row>
    <row r="13">
      <c r="A13" s="3" t="s">
        <v>33</v>
      </c>
      <c r="B13" s="4">
        <v>0.006</v>
      </c>
    </row>
    <row r="14">
      <c r="A14" s="3" t="s">
        <v>34</v>
      </c>
      <c r="B14" s="10">
        <v>914.51</v>
      </c>
    </row>
    <row r="15">
      <c r="A15" s="3" t="s">
        <v>35</v>
      </c>
      <c r="B15" s="10">
        <v>1400.0</v>
      </c>
    </row>
    <row r="16">
      <c r="A16" s="3" t="s">
        <v>36</v>
      </c>
      <c r="B16" s="10">
        <v>173.1</v>
      </c>
    </row>
    <row r="17">
      <c r="A17" s="3" t="s">
        <v>37</v>
      </c>
      <c r="B17" s="10">
        <v>2397.0</v>
      </c>
    </row>
    <row r="18">
      <c r="A18" s="3" t="s">
        <v>38</v>
      </c>
      <c r="B18" s="10">
        <v>1034.87</v>
      </c>
    </row>
    <row r="19">
      <c r="A19" s="3" t="s">
        <v>39</v>
      </c>
      <c r="B19" s="4">
        <v>0.49</v>
      </c>
    </row>
    <row r="20">
      <c r="A20" s="3" t="s">
        <v>40</v>
      </c>
      <c r="B20" s="2">
        <v>90000.0</v>
      </c>
    </row>
    <row r="21">
      <c r="A21" s="3" t="s">
        <v>41</v>
      </c>
      <c r="B21" s="7">
        <f>IF(B1&gt;B20,(B16*(B1-17799)/10000+B17)*(B1-17799)/10000+B18-B1*B19,0)</f>
        <v>-16240.39765</v>
      </c>
    </row>
    <row r="22">
      <c r="A22" s="3" t="s">
        <v>42</v>
      </c>
      <c r="B22" s="4">
        <v>0.45</v>
      </c>
    </row>
    <row r="23">
      <c r="A23" s="3" t="s">
        <v>43</v>
      </c>
      <c r="B23" s="10">
        <v>-19470.38</v>
      </c>
    </row>
    <row r="24">
      <c r="A24" s="3" t="s">
        <v>44</v>
      </c>
      <c r="B24" s="5">
        <f>MIN(B1,B6)*B5/2</f>
        <v>9430.2</v>
      </c>
    </row>
    <row r="25">
      <c r="A25" s="3" t="s">
        <v>45</v>
      </c>
      <c r="B25" s="5">
        <f>MIN(B1,B8)*B7</f>
        <v>1318.2</v>
      </c>
    </row>
    <row r="26">
      <c r="A26" s="3" t="s">
        <v>46</v>
      </c>
      <c r="B26" s="5">
        <f>MIN(B1,B11)*(B9+B10)/2</f>
        <v>5852.025</v>
      </c>
    </row>
    <row r="27">
      <c r="A27" s="3" t="s">
        <v>47</v>
      </c>
      <c r="B27" s="5">
        <f>MIN(B1,B11)*(B12/2+B13)</f>
        <v>1674</v>
      </c>
    </row>
    <row r="28">
      <c r="A28" s="3" t="s">
        <v>9</v>
      </c>
      <c r="B28" s="5">
        <f>SUM(B24:B27)</f>
        <v>18274.425</v>
      </c>
    </row>
    <row r="29">
      <c r="A29" s="1" t="s">
        <v>48</v>
      </c>
      <c r="B29" s="5">
        <f>MAX(0,B1-B28-B4)</f>
        <v>76377.575</v>
      </c>
    </row>
    <row r="30">
      <c r="A30" s="3" t="s">
        <v>49</v>
      </c>
      <c r="B30" s="7">
        <f>(B29-B4)/10000</f>
        <v>6.4029575</v>
      </c>
    </row>
    <row r="31">
      <c r="A31" s="3" t="s">
        <v>50</v>
      </c>
      <c r="B31" s="7">
        <f>(B29-17799)/10000</f>
        <v>5.8578575</v>
      </c>
    </row>
    <row r="32">
      <c r="A32" s="3" t="s">
        <v>51</v>
      </c>
      <c r="B32" s="11">
        <f>IF(AND(B29&gt;B4,B29&lt;=17799),(B14*B30+B15)*B30,0)</f>
        <v>0</v>
      </c>
    </row>
    <row r="33">
      <c r="A33" s="3" t="s">
        <v>52</v>
      </c>
      <c r="B33" s="11">
        <f>IF(AND(B29&gt;17799,B29&lt;=69878),(B16*B31+B17)*B31+B18,0)</f>
        <v>0</v>
      </c>
    </row>
    <row r="34">
      <c r="A34" s="3" t="s">
        <v>53</v>
      </c>
      <c r="B34" s="11">
        <f>IF(AND(B29&gt;B20,B29&lt;=277825),B19*B29+B21,0)</f>
        <v>0</v>
      </c>
    </row>
    <row r="35">
      <c r="A35" s="3" t="s">
        <v>54</v>
      </c>
      <c r="B35" s="11">
        <f>IF(B29&gt;277825,B31*B29+B23,0)</f>
        <v>0</v>
      </c>
    </row>
    <row r="36">
      <c r="A36" s="3" t="s">
        <v>55</v>
      </c>
      <c r="B36" s="11">
        <f>SUM(B32:B35)</f>
        <v>0</v>
      </c>
    </row>
    <row r="37">
      <c r="A37" s="1" t="s">
        <v>56</v>
      </c>
      <c r="B37" s="5">
        <f>B29-B36</f>
        <v>76377.575</v>
      </c>
    </row>
  </sheetData>
  <drawing r:id="rId1"/>
</worksheet>
</file>