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8800" windowHeight="12615"/>
  </bookViews>
  <sheets>
    <sheet name="Sheet1" sheetId="1" r:id="rId1"/>
  </sheet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A30" i="1"/>
  <c r="B35" i="1" l="1"/>
  <c r="B33" i="1" l="1"/>
  <c r="B34" i="1" s="1"/>
  <c r="B18" i="1" s="1"/>
  <c r="E15" i="1"/>
  <c r="B15" i="1"/>
  <c r="E34" i="1"/>
  <c r="E33" i="1" l="1"/>
  <c r="E35" i="1"/>
  <c r="B16" i="1"/>
  <c r="B28" i="1"/>
  <c r="E16" i="1"/>
  <c r="E17" i="1" l="1"/>
  <c r="B19" i="1"/>
  <c r="B22" i="1"/>
  <c r="B20" i="1"/>
  <c r="E20" i="1" l="1"/>
  <c r="E28" i="1"/>
  <c r="E18" i="1"/>
  <c r="E19" i="1"/>
  <c r="E23" i="1" l="1"/>
  <c r="E21" i="1"/>
  <c r="B23" i="1"/>
  <c r="B27" i="1" s="1"/>
  <c r="B30" i="1" s="1"/>
  <c r="E27" i="1" l="1"/>
  <c r="E30" i="1" s="1"/>
</calcChain>
</file>

<file path=xl/sharedStrings.xml><?xml version="1.0" encoding="utf-8"?>
<sst xmlns="http://schemas.openxmlformats.org/spreadsheetml/2006/main" count="46" uniqueCount="41">
  <si>
    <t>Eigentümer</t>
  </si>
  <si>
    <t>Mieter</t>
  </si>
  <si>
    <t>Eigenkapital</t>
  </si>
  <si>
    <t>Kaufkosten</t>
  </si>
  <si>
    <t>Verkaufskosten</t>
  </si>
  <si>
    <t>Immobilienwert</t>
  </si>
  <si>
    <t>Annuität (Zins &amp; Tilgung)</t>
  </si>
  <si>
    <t>Gebäudeversicherung p.a.</t>
  </si>
  <si>
    <t>Gebäudeversicherung</t>
  </si>
  <si>
    <t>Wertsteigerung der Immobilie</t>
  </si>
  <si>
    <t>Fremdkapital (Bankdarlehen)</t>
  </si>
  <si>
    <t>Laufzeit des Darlehens in Jahren</t>
  </si>
  <si>
    <t>Darlehenzins p.a.</t>
  </si>
  <si>
    <t>q</t>
  </si>
  <si>
    <t>Summe der gezahlten Mieten</t>
  </si>
  <si>
    <t>Miete</t>
  </si>
  <si>
    <t>Summe der Sparraten</t>
  </si>
  <si>
    <t>Rendite pro Monat</t>
  </si>
  <si>
    <t>Parameter Eigentümer</t>
  </si>
  <si>
    <t>Parameter Mieter</t>
  </si>
  <si>
    <t>Nebenrechnungen</t>
  </si>
  <si>
    <t>Inlationsbereinigte Wertsteigerung von Immobilien in % p.a.</t>
  </si>
  <si>
    <t>Inflationsbereinigte Rendite des Portfolios</t>
  </si>
  <si>
    <t>Investment (=Eigenkapital)</t>
  </si>
  <si>
    <t>Steuern auf Gewinn</t>
  </si>
  <si>
    <t>Sparrate pro Monat</t>
  </si>
  <si>
    <t>Wohnfläche (qm)</t>
  </si>
  <si>
    <t>Instandhaltungskosten</t>
  </si>
  <si>
    <t>Investiertes Kapital</t>
  </si>
  <si>
    <t>Zinsen der Sparraten</t>
  </si>
  <si>
    <t>Zinsen des Investments (=Eigenkapital)</t>
  </si>
  <si>
    <t>Transaktionskosten für Portfolio</t>
  </si>
  <si>
    <t>Haus/Wohnung</t>
  </si>
  <si>
    <t>Anzahl der monatlichen Darlehensraten</t>
  </si>
  <si>
    <t>Zwischenergebnis Geldströme</t>
  </si>
  <si>
    <t>Instandhaltungskosten pro Quadratmeter</t>
  </si>
  <si>
    <t>Wie viel steht mir im Monat zur Kreditabbezahlung langfristig(!) zur Verfügung?</t>
  </si>
  <si>
    <t>(Über 30 Jahre beobachtet ist der Darlehenszins bei 7 % gewesen)</t>
  </si>
  <si>
    <t>https://www.ruv.de/ratgeber/bauen-wohnen/bauen/folgekosten-beim-hausbau: mind. 1 € pro qm pro Monat, 
ebenso http://www.handelsblatt.com/finanzen/maerkte/anlegerakademie/immobilien-haeufig-werden-die-instandhaltungskosten-unterschaetzt/4371782-3.html,
https://immobilien.sparkasse.de/baufinanzierung/hausbau-kosten/instandhaltungsruecklage.html
http://www.finanztip.de/baufinanzierung/: Bewirtschaftungskosten 3,50 pro qm pro Monat
Kommer Seite 214: 2% p.a. des Herstellungswerts</t>
  </si>
  <si>
    <t>NUR DIE OBIGEN PARAMETER ÄNDERN</t>
  </si>
  <si>
    <t>laut http://www.capital.de/immobilien/zwoelf-mythen-rund-ums-eigenheim-2298.html ist die Wertsteigerung von Immobilien auf lange Sicht unter 1 % p.a., Gerd Kommer geht von 0 % p.a. aus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</si>
</sst>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_ ;\-#,##0\ "/>
    <numFmt numFmtId="165" formatCode="_-* #,##0\ &quot;€&quot;_-;\-* #,##0\ &quot;€&quot;_-;_-* &quot;-&quot;??\ &quot;€&quot;_-;_-@_-"/>
    <numFmt numFmtId="166" formatCode="0.000"/>
    <numFmt numFmtId="167" formatCode="0.0%"/>
    <numFmt numFmtId="168" formatCode="#,##0.0_ ;\-#,##0.0\ "/>
    <numFmt numFmtId="169" formatCode="#,##0.00\ &quot;€&quot;"/>
    <numFmt numFmtId="170" formatCode="#,##0.00_ ;[Red]\-#,##0.0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2">
    <xf numFmtId="0" fontId="0" fillId="0" borderId="0" xfId="0"/>
    <xf numFmtId="44" fontId="0" fillId="0" borderId="0" xfId="1" applyFont="1"/>
    <xf numFmtId="9" fontId="0" fillId="0" borderId="0" xfId="2" applyFont="1"/>
    <xf numFmtId="10" fontId="0" fillId="0" borderId="0" xfId="2" applyNumberFormat="1" applyFont="1"/>
    <xf numFmtId="164" fontId="0" fillId="0" borderId="0" xfId="1" applyNumberFormat="1" applyFont="1"/>
    <xf numFmtId="165" fontId="0" fillId="0" borderId="0" xfId="1" applyNumberFormat="1" applyFont="1"/>
    <xf numFmtId="167" fontId="0" fillId="0" borderId="0" xfId="2" applyNumberFormat="1" applyFont="1"/>
    <xf numFmtId="40" fontId="0" fillId="0" borderId="0" xfId="0" applyNumberFormat="1"/>
    <xf numFmtId="0" fontId="3" fillId="0" borderId="0" xfId="0" applyFont="1"/>
    <xf numFmtId="0" fontId="0" fillId="0" borderId="6" xfId="0" applyBorder="1"/>
    <xf numFmtId="8" fontId="0" fillId="0" borderId="6" xfId="0" applyNumberFormat="1" applyBorder="1"/>
    <xf numFmtId="8" fontId="0" fillId="0" borderId="7" xfId="0" applyNumberFormat="1" applyBorder="1"/>
    <xf numFmtId="8" fontId="0" fillId="0" borderId="5" xfId="0" applyNumberFormat="1" applyBorder="1"/>
    <xf numFmtId="8" fontId="0" fillId="0" borderId="2" xfId="0" applyNumberFormat="1" applyBorder="1"/>
    <xf numFmtId="8" fontId="0" fillId="0" borderId="4" xfId="0" applyNumberFormat="1" applyBorder="1"/>
    <xf numFmtId="8" fontId="0" fillId="0" borderId="1" xfId="0" applyNumberFormat="1" applyBorder="1"/>
    <xf numFmtId="0" fontId="2" fillId="0" borderId="0" xfId="0" applyFont="1"/>
    <xf numFmtId="0" fontId="4" fillId="0" borderId="0" xfId="0" applyFont="1"/>
    <xf numFmtId="166" fontId="0" fillId="0" borderId="0" xfId="0" applyNumberFormat="1"/>
    <xf numFmtId="164" fontId="0" fillId="0" borderId="0" xfId="3" applyNumberFormat="1" applyFont="1"/>
    <xf numFmtId="168" fontId="0" fillId="0" borderId="0" xfId="1" applyNumberFormat="1" applyFont="1"/>
    <xf numFmtId="8" fontId="0" fillId="0" borderId="2" xfId="1" applyNumberFormat="1" applyFont="1" applyBorder="1"/>
    <xf numFmtId="8" fontId="0" fillId="0" borderId="3" xfId="1" applyNumberFormat="1" applyFont="1" applyBorder="1"/>
    <xf numFmtId="8" fontId="0" fillId="0" borderId="4" xfId="1" applyNumberFormat="1" applyFont="1" applyBorder="1"/>
    <xf numFmtId="8" fontId="0" fillId="0" borderId="1" xfId="1" applyNumberFormat="1" applyFont="1" applyBorder="1"/>
    <xf numFmtId="8" fontId="0" fillId="0" borderId="6" xfId="1" applyNumberFormat="1" applyFont="1" applyBorder="1"/>
    <xf numFmtId="49" fontId="3" fillId="0" borderId="0" xfId="0" applyNumberFormat="1" applyFont="1"/>
    <xf numFmtId="49" fontId="3" fillId="0" borderId="0" xfId="1" applyNumberFormat="1" applyFont="1"/>
    <xf numFmtId="169" fontId="0" fillId="0" borderId="6" xfId="1" applyNumberFormat="1" applyFont="1" applyBorder="1"/>
    <xf numFmtId="170" fontId="0" fillId="0" borderId="0" xfId="0" applyNumberFormat="1"/>
    <xf numFmtId="0" fontId="0" fillId="0" borderId="0" xfId="0" applyAlignment="1">
      <alignment wrapText="1"/>
    </xf>
    <xf numFmtId="164" fontId="0" fillId="0" borderId="0" xfId="0" applyNumberFormat="1"/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abSelected="1" workbookViewId="0">
      <selection activeCell="F12" sqref="F12"/>
    </sheetView>
  </sheetViews>
  <sheetFormatPr defaultRowHeight="15" x14ac:dyDescent="0.25"/>
  <cols>
    <col min="1" max="1" width="40.85546875" customWidth="1"/>
    <col min="2" max="2" width="15.7109375" style="1" customWidth="1"/>
    <col min="3" max="3" width="12.140625" customWidth="1"/>
    <col min="4" max="4" width="28" customWidth="1"/>
    <col min="5" max="5" width="15" customWidth="1"/>
  </cols>
  <sheetData>
    <row r="1" spans="1:5" ht="15.75" x14ac:dyDescent="0.25">
      <c r="A1" s="17" t="s">
        <v>18</v>
      </c>
      <c r="D1" s="17" t="s">
        <v>19</v>
      </c>
    </row>
    <row r="2" spans="1:5" x14ac:dyDescent="0.25">
      <c r="A2" t="s">
        <v>5</v>
      </c>
      <c r="B2" s="5">
        <v>500000</v>
      </c>
      <c r="D2" t="s">
        <v>15</v>
      </c>
      <c r="E2" s="1">
        <v>1000</v>
      </c>
    </row>
    <row r="3" spans="1:5" x14ac:dyDescent="0.25">
      <c r="A3" t="s">
        <v>21</v>
      </c>
      <c r="B3" s="6">
        <v>0.01</v>
      </c>
      <c r="C3" t="s">
        <v>40</v>
      </c>
      <c r="D3" t="s">
        <v>22</v>
      </c>
      <c r="E3" s="6">
        <v>0.05</v>
      </c>
    </row>
    <row r="4" spans="1:5" x14ac:dyDescent="0.25">
      <c r="A4" t="s">
        <v>7</v>
      </c>
      <c r="B4" s="5">
        <v>245</v>
      </c>
      <c r="D4" t="s">
        <v>31</v>
      </c>
      <c r="E4" s="2">
        <v>0.01</v>
      </c>
    </row>
    <row r="5" spans="1:5" x14ac:dyDescent="0.25">
      <c r="A5" t="s">
        <v>36</v>
      </c>
      <c r="B5" s="5">
        <v>1570</v>
      </c>
    </row>
    <row r="6" spans="1:5" x14ac:dyDescent="0.25">
      <c r="A6" t="s">
        <v>2</v>
      </c>
      <c r="B6" s="5">
        <v>110000</v>
      </c>
    </row>
    <row r="7" spans="1:5" x14ac:dyDescent="0.25">
      <c r="A7" t="s">
        <v>12</v>
      </c>
      <c r="B7" s="6">
        <v>0.03</v>
      </c>
      <c r="C7" t="s">
        <v>37</v>
      </c>
    </row>
    <row r="8" spans="1:5" x14ac:dyDescent="0.25">
      <c r="A8" t="s">
        <v>26</v>
      </c>
      <c r="B8" s="19">
        <v>104</v>
      </c>
    </row>
    <row r="9" spans="1:5" ht="15.75" customHeight="1" x14ac:dyDescent="0.25">
      <c r="A9" t="s">
        <v>35</v>
      </c>
      <c r="B9" s="1">
        <v>1.5</v>
      </c>
      <c r="C9" s="30" t="s">
        <v>38</v>
      </c>
    </row>
    <row r="10" spans="1:5" x14ac:dyDescent="0.25">
      <c r="B10" s="2"/>
    </row>
    <row r="11" spans="1:5" x14ac:dyDescent="0.25">
      <c r="A11" s="16" t="s">
        <v>39</v>
      </c>
    </row>
    <row r="13" spans="1:5" x14ac:dyDescent="0.25">
      <c r="B13" s="27" t="s">
        <v>0</v>
      </c>
      <c r="E13" s="26" t="s">
        <v>1</v>
      </c>
    </row>
    <row r="14" spans="1:5" x14ac:dyDescent="0.25">
      <c r="E14" s="7"/>
    </row>
    <row r="15" spans="1:5" x14ac:dyDescent="0.25">
      <c r="A15" t="s">
        <v>2</v>
      </c>
      <c r="B15" s="21">
        <f>-(B2-B35)</f>
        <v>-110000</v>
      </c>
      <c r="D15" s="9" t="s">
        <v>14</v>
      </c>
      <c r="E15" s="12">
        <f>-E2*B33</f>
        <v>-388592.72997789353</v>
      </c>
    </row>
    <row r="16" spans="1:5" x14ac:dyDescent="0.25">
      <c r="A16" t="s">
        <v>3</v>
      </c>
      <c r="B16" s="22">
        <f>-B2*0.15</f>
        <v>-75000</v>
      </c>
      <c r="D16" s="9" t="s">
        <v>23</v>
      </c>
      <c r="E16" s="10">
        <f>B15</f>
        <v>-110000</v>
      </c>
    </row>
    <row r="17" spans="1:5" x14ac:dyDescent="0.25">
      <c r="B17" s="22"/>
      <c r="D17" s="9" t="s">
        <v>16</v>
      </c>
      <c r="E17" s="10">
        <f>-E33*B33</f>
        <v>-221497.8560873993</v>
      </c>
    </row>
    <row r="18" spans="1:5" x14ac:dyDescent="0.25">
      <c r="A18" t="s">
        <v>9</v>
      </c>
      <c r="B18" s="22">
        <f>B2*(1+B3)^B34-B2</f>
        <v>190093.4001430925</v>
      </c>
      <c r="D18" s="9" t="s">
        <v>29</v>
      </c>
      <c r="E18" s="28">
        <f>E33*((E35^B33-1)/(E35-1))+E17</f>
        <v>317810.79995699332</v>
      </c>
    </row>
    <row r="19" spans="1:5" x14ac:dyDescent="0.25">
      <c r="A19" t="s">
        <v>27</v>
      </c>
      <c r="B19" s="22">
        <f>-B9*B8*B33</f>
        <v>-60620.465876551389</v>
      </c>
      <c r="D19" s="9" t="s">
        <v>30</v>
      </c>
      <c r="E19" s="25">
        <f>-E16*(1+E3)^B34+E16</f>
        <v>424023.02535958274</v>
      </c>
    </row>
    <row r="20" spans="1:5" x14ac:dyDescent="0.25">
      <c r="A20" t="s">
        <v>8</v>
      </c>
      <c r="B20" s="22">
        <f>-B34*B4</f>
        <v>-7933.7682370486591</v>
      </c>
      <c r="D20" s="9" t="s">
        <v>3</v>
      </c>
      <c r="E20" s="10">
        <f>E4*(E16+E17)</f>
        <v>-3314.978560873993</v>
      </c>
    </row>
    <row r="21" spans="1:5" x14ac:dyDescent="0.25">
      <c r="B21" s="22"/>
      <c r="D21" s="9" t="s">
        <v>24</v>
      </c>
      <c r="E21" s="10">
        <f>-0.2*(E18+E19)</f>
        <v>-148366.76506331522</v>
      </c>
    </row>
    <row r="22" spans="1:5" x14ac:dyDescent="0.25">
      <c r="A22" t="s">
        <v>6</v>
      </c>
      <c r="B22" s="22">
        <f>-B33*B5</f>
        <v>-610090.58606529282</v>
      </c>
      <c r="D22" s="9"/>
      <c r="E22" s="10"/>
    </row>
    <row r="23" spans="1:5" x14ac:dyDescent="0.25">
      <c r="A23" t="s">
        <v>4</v>
      </c>
      <c r="B23" s="22">
        <f>-(B2+B18)*0.027</f>
        <v>-18632.521803863496</v>
      </c>
      <c r="D23" s="9" t="s">
        <v>4</v>
      </c>
      <c r="E23" s="10">
        <f>(E18+E19-E16-E17)*-E4</f>
        <v>-10733.316814039756</v>
      </c>
    </row>
    <row r="24" spans="1:5" x14ac:dyDescent="0.25">
      <c r="B24" s="22"/>
      <c r="D24" s="9"/>
      <c r="E24" s="10"/>
    </row>
    <row r="25" spans="1:5" x14ac:dyDescent="0.25">
      <c r="B25" s="23"/>
      <c r="D25" s="9"/>
      <c r="E25" s="11"/>
    </row>
    <row r="26" spans="1:5" x14ac:dyDescent="0.25">
      <c r="B26" s="22"/>
      <c r="D26" s="9"/>
      <c r="E26" s="12"/>
    </row>
    <row r="27" spans="1:5" x14ac:dyDescent="0.25">
      <c r="A27" s="9" t="s">
        <v>34</v>
      </c>
      <c r="B27" s="23">
        <f>SUM(B15:B26)</f>
        <v>-692183.94183966389</v>
      </c>
      <c r="D27" s="9" t="s">
        <v>34</v>
      </c>
      <c r="E27" s="11">
        <f>SUM(E15:E26)</f>
        <v>-140671.82118694574</v>
      </c>
    </row>
    <row r="28" spans="1:5" x14ac:dyDescent="0.25">
      <c r="A28" t="s">
        <v>32</v>
      </c>
      <c r="B28" s="21">
        <f>B2</f>
        <v>500000</v>
      </c>
      <c r="D28" t="s">
        <v>28</v>
      </c>
      <c r="E28" s="13">
        <f>-(E16+E17)</f>
        <v>331497.8560873993</v>
      </c>
    </row>
    <row r="29" spans="1:5" x14ac:dyDescent="0.25">
      <c r="B29" s="23"/>
      <c r="E29" s="14"/>
    </row>
    <row r="30" spans="1:5" x14ac:dyDescent="0.25">
      <c r="A30" s="31" t="str">
        <f>"Vermögen nach " &amp; ROUND($B$34,1) &amp; " Jahren"</f>
        <v>Vermögen nach 32,4 Jahren</v>
      </c>
      <c r="B30" s="24">
        <f>SUM(B27:B29)</f>
        <v>-192183.94183966389</v>
      </c>
      <c r="D30" s="31" t="str">
        <f>"Vermögen nach " &amp; ROUND($B$34,1) &amp; " Jahren"</f>
        <v>Vermögen nach 32,4 Jahren</v>
      </c>
      <c r="E30" s="15">
        <f>SUM(E27:E29)</f>
        <v>190826.03490045355</v>
      </c>
    </row>
    <row r="31" spans="1:5" x14ac:dyDescent="0.25">
      <c r="E31" s="7"/>
    </row>
    <row r="32" spans="1:5" x14ac:dyDescent="0.25">
      <c r="A32" s="8" t="s">
        <v>20</v>
      </c>
      <c r="D32" s="8" t="s">
        <v>20</v>
      </c>
      <c r="E32" s="7"/>
    </row>
    <row r="33" spans="1:5" x14ac:dyDescent="0.25">
      <c r="A33" t="s">
        <v>33</v>
      </c>
      <c r="B33" s="4">
        <f>LN(1+(B7/(B5*12/B35-B7)))/LN(1+(B7/12))</f>
        <v>388.5927299778935</v>
      </c>
      <c r="D33" t="s">
        <v>25</v>
      </c>
      <c r="E33" s="29">
        <f>B5-E2</f>
        <v>570</v>
      </c>
    </row>
    <row r="34" spans="1:5" x14ac:dyDescent="0.25">
      <c r="A34" t="s">
        <v>11</v>
      </c>
      <c r="B34" s="20">
        <f>B33/12</f>
        <v>32.382727498157792</v>
      </c>
      <c r="D34" t="s">
        <v>17</v>
      </c>
      <c r="E34" s="3">
        <f>(1+E3)^(1/12)-1</f>
        <v>4.0741237836483535E-3</v>
      </c>
    </row>
    <row r="35" spans="1:5" x14ac:dyDescent="0.25">
      <c r="A35" t="s">
        <v>10</v>
      </c>
      <c r="B35" s="5">
        <f>B2-B6</f>
        <v>390000</v>
      </c>
      <c r="D35" t="s">
        <v>13</v>
      </c>
      <c r="E35" s="18">
        <f>1+E34</f>
        <v>1.0040741237836484</v>
      </c>
    </row>
    <row r="36" spans="1:5" x14ac:dyDescent="0.25">
      <c r="B36" s="3"/>
    </row>
  </sheetData>
  <pageMargins left="0.7" right="0.7" top="0.75" bottom="0.75" header="0.3" footer="0.3"/>
  <pageSetup paperSize="9" scale="95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2019-08-06T06:58:42Z</dcterms:created>
  <dcterms:modified xsi:type="dcterms:W3CDTF">2019-08-06T07:08:41Z</dcterms:modified>
</cp:coreProperties>
</file>