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filterPrivacy="1" defaultThemeVersion="166925"/>
  <xr:revisionPtr revIDLastSave="0" documentId="13_ncr:1_{FC336F46-D6AC-4637-ADAF-47793DF1865D}" xr6:coauthVersionLast="46" xr6:coauthVersionMax="46" xr10:uidLastSave="{00000000-0000-0000-0000-000000000000}"/>
  <bookViews>
    <workbookView xWindow="-120" yWindow="-120" windowWidth="38640" windowHeight="21240" xr2:uid="{3CCB4E59-CC16-49F9-A04F-60A7A01C0DF2}"/>
  </bookViews>
  <sheets>
    <sheet name="Tabelle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B5" i="1"/>
  <c r="C10" i="1" l="1"/>
  <c r="F10" i="1" s="1"/>
  <c r="E19" i="1"/>
  <c r="B10" i="1"/>
  <c r="N10" i="1" s="1"/>
  <c r="N20" i="1" l="1"/>
  <c r="C11" i="1"/>
  <c r="F11" i="1" s="1"/>
  <c r="D10" i="1"/>
  <c r="E10" i="1" s="1"/>
  <c r="B11" i="1" l="1"/>
  <c r="G10" i="1"/>
  <c r="H10" i="1" s="1"/>
  <c r="C12" i="1"/>
  <c r="F12" i="1" s="1"/>
  <c r="D11" i="1" l="1"/>
  <c r="E11" i="1" l="1"/>
  <c r="B12" i="1" s="1"/>
  <c r="D12" i="1" s="1"/>
  <c r="E12" i="1" s="1"/>
  <c r="G12" i="1" s="1"/>
  <c r="H12" i="1" s="1"/>
  <c r="C13" i="1"/>
  <c r="F13" i="1" s="1"/>
  <c r="G11" i="1" l="1"/>
  <c r="H11" i="1" s="1"/>
  <c r="B13" i="1"/>
  <c r="D13" i="1" l="1"/>
  <c r="C14" i="1"/>
  <c r="F14" i="1" s="1"/>
  <c r="E13" i="1" l="1"/>
  <c r="B14" i="1" s="1"/>
  <c r="D14" i="1" s="1"/>
  <c r="E14" i="1" l="1"/>
  <c r="G14" i="1" s="1"/>
  <c r="H14" i="1" s="1"/>
  <c r="G13" i="1"/>
  <c r="H13" i="1" s="1"/>
  <c r="C15" i="1"/>
  <c r="F15" i="1" s="1"/>
  <c r="B15" i="1" l="1"/>
  <c r="D15" i="1" l="1"/>
  <c r="E15" i="1" s="1"/>
  <c r="C16" i="1"/>
  <c r="F16" i="1" s="1"/>
  <c r="G15" i="1" l="1"/>
  <c r="H15" i="1" s="1"/>
  <c r="B16" i="1"/>
  <c r="D16" i="1" l="1"/>
  <c r="C17" i="1"/>
  <c r="F17" i="1" s="1"/>
  <c r="E16" i="1" l="1"/>
  <c r="G16" i="1" s="1"/>
  <c r="H16" i="1" s="1"/>
  <c r="B17" i="1" l="1"/>
  <c r="D17" i="1" s="1"/>
  <c r="E17" i="1" s="1"/>
  <c r="C18" i="1"/>
  <c r="F18" i="1" s="1"/>
  <c r="G17" i="1" l="1"/>
  <c r="H17" i="1" s="1"/>
  <c r="B18" i="1"/>
  <c r="D18" i="1" l="1"/>
  <c r="E18" i="1" s="1"/>
  <c r="C19" i="1"/>
  <c r="F19" i="1" s="1"/>
  <c r="O10" i="1" s="1"/>
  <c r="O20" i="1" s="1"/>
  <c r="B19" i="1" l="1"/>
  <c r="J19" i="1" s="1"/>
  <c r="G18" i="1"/>
  <c r="H18" i="1" s="1"/>
  <c r="P20" i="1" l="1"/>
  <c r="G19" i="1"/>
  <c r="D19" i="1"/>
  <c r="H19" i="1" l="1"/>
  <c r="K19" i="1"/>
  <c r="J18" i="1"/>
  <c r="K18" i="1" s="1"/>
  <c r="J17" i="1" l="1"/>
  <c r="K17" i="1" l="1"/>
  <c r="J16" i="1"/>
  <c r="K16" i="1" l="1"/>
  <c r="J14" i="1" l="1"/>
  <c r="K15" i="1"/>
  <c r="J13" i="1" l="1"/>
  <c r="K14" i="1"/>
  <c r="K13" i="1" l="1"/>
  <c r="J12" i="1"/>
  <c r="J11" i="1" l="1"/>
  <c r="K12" i="1"/>
  <c r="J10" i="1" l="1"/>
  <c r="K11" i="1"/>
  <c r="J20" i="1" l="1"/>
  <c r="K10" i="1"/>
  <c r="K20" i="1" s="1"/>
  <c r="L20" i="1" l="1"/>
  <c r="M22" i="1" s="1"/>
  <c r="M23" i="1" s="1"/>
</calcChain>
</file>

<file path=xl/sharedStrings.xml><?xml version="1.0" encoding="utf-8"?>
<sst xmlns="http://schemas.openxmlformats.org/spreadsheetml/2006/main" count="28" uniqueCount="21">
  <si>
    <t>Wertsteigerung</t>
  </si>
  <si>
    <t>Stück</t>
  </si>
  <si>
    <t>Wert</t>
  </si>
  <si>
    <t>EP</t>
  </si>
  <si>
    <t>Gesamtpreis</t>
  </si>
  <si>
    <t>Gewinn</t>
  </si>
  <si>
    <t>DIFF</t>
  </si>
  <si>
    <t>Jahr</t>
  </si>
  <si>
    <t>Steuer</t>
  </si>
  <si>
    <t>Steuer Stück</t>
  </si>
  <si>
    <t>steuerfreier Gewinn</t>
  </si>
  <si>
    <t>zu versteuernde Gewinnanteile</t>
  </si>
  <si>
    <t>Abgeltungssteuer</t>
  </si>
  <si>
    <t>ohne Verkäufe</t>
  </si>
  <si>
    <t>mit Verkäufen</t>
  </si>
  <si>
    <t>Differenz</t>
  </si>
  <si>
    <t>jährlich</t>
  </si>
  <si>
    <t>V1</t>
  </si>
  <si>
    <t>V2</t>
  </si>
  <si>
    <t>Jahresbeginn
Kauf</t>
  </si>
  <si>
    <t>Jahresende
Verkauf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</si>
</sst>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0.0000%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4" fontId="0" fillId="0" borderId="0" xfId="0" applyNumberFormat="1"/>
    <xf numFmtId="44" fontId="1" fillId="0" borderId="0" xfId="0" applyNumberFormat="1" applyFont="1"/>
    <xf numFmtId="44" fontId="3" fillId="0" borderId="0" xfId="0" applyNumberFormat="1" applyFont="1"/>
    <xf numFmtId="0" fontId="2" fillId="0" borderId="0" xfId="0" applyFont="1"/>
    <xf numFmtId="1" fontId="0" fillId="0" borderId="0" xfId="0" applyNumberFormat="1"/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4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0" fillId="0" borderId="4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44" fontId="0" fillId="0" borderId="5" xfId="0" applyNumberForma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44" fontId="2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44" fontId="0" fillId="0" borderId="4" xfId="0" applyNumberForma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6" fontId="0" fillId="0" borderId="5" xfId="0" applyNumberFormat="1" applyBorder="1" applyAlignment="1">
      <alignment horizontal="center"/>
    </xf>
    <xf numFmtId="0" fontId="2" fillId="0" borderId="6" xfId="0" applyFont="1" applyBorder="1" applyAlignment="1">
      <alignment horizontal="right"/>
    </xf>
    <xf numFmtId="44" fontId="2" fillId="0" borderId="2" xfId="0" applyNumberFormat="1" applyFont="1" applyBorder="1" applyAlignment="1">
      <alignment horizontal="center"/>
    </xf>
    <xf numFmtId="44" fontId="2" fillId="0" borderId="3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4" fontId="2" fillId="0" borderId="8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2" xfId="0" applyNumberForma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7" xfId="0" applyNumberFormat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44" fontId="2" fillId="0" borderId="10" xfId="0" applyNumberFormat="1" applyFont="1" applyBorder="1" applyAlignment="1">
      <alignment horizontal="center"/>
    </xf>
    <xf numFmtId="44" fontId="3" fillId="0" borderId="11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4" fontId="1" fillId="0" borderId="3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4" fontId="1" fillId="0" borderId="8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right"/>
    </xf>
    <xf numFmtId="44" fontId="3" fillId="0" borderId="3" xfId="0" applyNumberFormat="1" applyFont="1" applyBorder="1"/>
    <xf numFmtId="1" fontId="2" fillId="0" borderId="6" xfId="0" applyNumberFormat="1" applyFont="1" applyBorder="1" applyAlignment="1">
      <alignment horizontal="right"/>
    </xf>
    <xf numFmtId="44" fontId="1" fillId="0" borderId="8" xfId="0" applyNumberFormat="1" applyFont="1" applyBorder="1"/>
    <xf numFmtId="1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44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9" fontId="4" fillId="0" borderId="5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D4C21-F899-46C5-9D39-5E590986DAAE}">
  <dimension ref="A1:Q23"/>
  <sheetViews>
    <sheetView tabSelected="1" workbookViewId="0">
      <selection activeCell="E10" sqref="E10"/>
    </sheetView>
  </sheetViews>
  <sheetFormatPr baseColWidth="10" defaultRowHeight="15" x14ac:dyDescent="0.25"/>
  <cols>
    <col min="1" max="1" width="29.5703125" bestFit="1" customWidth="1"/>
    <col min="2" max="2" width="12.7109375" bestFit="1" customWidth="1"/>
    <col min="3" max="3" width="9.42578125" bestFit="1" customWidth="1"/>
    <col min="4" max="4" width="13.7109375" style="1" bestFit="1" customWidth="1"/>
    <col min="5" max="5" width="11.140625" style="1" bestFit="1" customWidth="1"/>
    <col min="6" max="6" width="9.42578125" bestFit="1" customWidth="1"/>
    <col min="7" max="7" width="13" style="1" bestFit="1" customWidth="1"/>
    <col min="8" max="8" width="12" style="1" bestFit="1" customWidth="1"/>
    <col min="9" max="9" width="3.5703125" style="1" customWidth="1"/>
    <col min="10" max="10" width="12" style="1" bestFit="1" customWidth="1"/>
    <col min="11" max="11" width="13.7109375" style="5" bestFit="1" customWidth="1"/>
    <col min="12" max="12" width="11" bestFit="1" customWidth="1"/>
    <col min="13" max="14" width="12" bestFit="1" customWidth="1"/>
    <col min="15" max="15" width="14.140625" bestFit="1" customWidth="1"/>
    <col min="16" max="17" width="12" bestFit="1" customWidth="1"/>
  </cols>
  <sheetData>
    <row r="1" spans="1:17" x14ac:dyDescent="0.25">
      <c r="A1" s="22" t="s">
        <v>1</v>
      </c>
      <c r="B1" s="54">
        <v>1000</v>
      </c>
    </row>
    <row r="2" spans="1:17" x14ac:dyDescent="0.25">
      <c r="A2" s="23" t="s">
        <v>3</v>
      </c>
      <c r="B2" s="55">
        <v>50</v>
      </c>
    </row>
    <row r="3" spans="1:17" x14ac:dyDescent="0.25">
      <c r="A3" s="23" t="s">
        <v>0</v>
      </c>
      <c r="B3" s="56">
        <v>1.05</v>
      </c>
    </row>
    <row r="4" spans="1:17" x14ac:dyDescent="0.25">
      <c r="A4" s="23" t="s">
        <v>11</v>
      </c>
      <c r="B4" s="57">
        <v>0.7</v>
      </c>
    </row>
    <row r="5" spans="1:17" x14ac:dyDescent="0.25">
      <c r="A5" s="23" t="s">
        <v>10</v>
      </c>
      <c r="B5" s="24">
        <f>801/B4</f>
        <v>1144.2857142857144</v>
      </c>
    </row>
    <row r="6" spans="1:17" x14ac:dyDescent="0.25">
      <c r="A6" s="25" t="s">
        <v>12</v>
      </c>
      <c r="B6" s="58">
        <v>0.26374999999999998</v>
      </c>
    </row>
    <row r="7" spans="1:17" x14ac:dyDescent="0.25">
      <c r="A7" s="4"/>
    </row>
    <row r="8" spans="1:17" s="11" customFormat="1" ht="30" x14ac:dyDescent="0.25">
      <c r="A8" s="18"/>
      <c r="B8" s="41" t="s">
        <v>19</v>
      </c>
      <c r="C8" s="26"/>
      <c r="D8" s="27"/>
      <c r="E8" s="41" t="s">
        <v>20</v>
      </c>
      <c r="F8" s="26"/>
      <c r="G8" s="27"/>
      <c r="H8" s="27"/>
      <c r="I8" s="8"/>
      <c r="J8" s="50" t="s">
        <v>17</v>
      </c>
      <c r="K8" s="51" t="s">
        <v>14</v>
      </c>
      <c r="L8" s="52"/>
      <c r="N8" s="53" t="s">
        <v>18</v>
      </c>
      <c r="O8" s="51" t="s">
        <v>13</v>
      </c>
      <c r="P8" s="52"/>
    </row>
    <row r="9" spans="1:17" s="11" customFormat="1" x14ac:dyDescent="0.25">
      <c r="A9" s="28" t="s">
        <v>7</v>
      </c>
      <c r="B9" s="28" t="s">
        <v>1</v>
      </c>
      <c r="C9" s="17" t="s">
        <v>3</v>
      </c>
      <c r="D9" s="30" t="s">
        <v>4</v>
      </c>
      <c r="E9" s="28" t="s">
        <v>1</v>
      </c>
      <c r="F9" s="17" t="s">
        <v>3</v>
      </c>
      <c r="G9" s="30" t="s">
        <v>2</v>
      </c>
      <c r="H9" s="30" t="s">
        <v>6</v>
      </c>
      <c r="I9" s="8"/>
      <c r="J9" s="16" t="s">
        <v>9</v>
      </c>
      <c r="K9" s="17" t="s">
        <v>5</v>
      </c>
      <c r="L9" s="30" t="s">
        <v>8</v>
      </c>
      <c r="M9" s="8"/>
      <c r="N9" s="16" t="s">
        <v>9</v>
      </c>
      <c r="O9" s="29" t="s">
        <v>5</v>
      </c>
      <c r="P9" s="40" t="s">
        <v>8</v>
      </c>
    </row>
    <row r="10" spans="1:17" x14ac:dyDescent="0.25">
      <c r="A10" s="31">
        <v>1</v>
      </c>
      <c r="B10" s="42">
        <f>$B$1</f>
        <v>1000</v>
      </c>
      <c r="C10" s="32">
        <f>$B$2</f>
        <v>50</v>
      </c>
      <c r="D10" s="43">
        <f>B10*C10</f>
        <v>50000</v>
      </c>
      <c r="E10" s="31">
        <f t="shared" ref="E10:E18" si="0">MIN(INT((D10+$B$5)/F10),$B$1)</f>
        <v>974</v>
      </c>
      <c r="F10" s="32">
        <f>C10*$B$3</f>
        <v>52.5</v>
      </c>
      <c r="G10" s="33">
        <f>F10*E10</f>
        <v>51135</v>
      </c>
      <c r="H10" s="33">
        <f t="shared" ref="H10:H19" si="1">G10-D10</f>
        <v>1135</v>
      </c>
      <c r="I10" s="7"/>
      <c r="J10" s="12">
        <f>$B$1-SUM(J11:$J$19)</f>
        <v>0</v>
      </c>
      <c r="K10" s="13">
        <f t="shared" ref="K10:K19" si="2">J10*($F$19-C10)</f>
        <v>0</v>
      </c>
      <c r="L10" s="14"/>
      <c r="M10" s="6"/>
      <c r="N10" s="19">
        <f>B10</f>
        <v>1000</v>
      </c>
      <c r="O10" s="13">
        <f>N10*($F$19-C10)</f>
        <v>31444.731338872101</v>
      </c>
      <c r="P10" s="14"/>
    </row>
    <row r="11" spans="1:17" x14ac:dyDescent="0.25">
      <c r="A11" s="19">
        <v>2</v>
      </c>
      <c r="B11" s="19">
        <f>E10</f>
        <v>974</v>
      </c>
      <c r="C11" s="13">
        <f>F10</f>
        <v>52.5</v>
      </c>
      <c r="D11" s="15">
        <f>B11*C11</f>
        <v>51135</v>
      </c>
      <c r="E11" s="19">
        <f t="shared" si="0"/>
        <v>948</v>
      </c>
      <c r="F11" s="13">
        <f t="shared" ref="F11:F19" si="3">C11*$B$3</f>
        <v>55.125</v>
      </c>
      <c r="G11" s="15">
        <f>F11*E11</f>
        <v>52258.5</v>
      </c>
      <c r="H11" s="15">
        <f t="shared" si="1"/>
        <v>1123.5</v>
      </c>
      <c r="I11" s="7"/>
      <c r="J11" s="12">
        <f>$B$1-SUM(J12:$J$19)</f>
        <v>0</v>
      </c>
      <c r="K11" s="13">
        <f t="shared" si="2"/>
        <v>0</v>
      </c>
      <c r="L11" s="14"/>
      <c r="M11" s="6"/>
      <c r="N11" s="19"/>
      <c r="O11" s="20"/>
      <c r="P11" s="14"/>
    </row>
    <row r="12" spans="1:17" x14ac:dyDescent="0.25">
      <c r="A12" s="19">
        <v>3</v>
      </c>
      <c r="B12" s="19">
        <f t="shared" ref="B12:B19" si="4">E11</f>
        <v>948</v>
      </c>
      <c r="C12" s="13">
        <f>F11</f>
        <v>55.125</v>
      </c>
      <c r="D12" s="15">
        <f>B12*C12</f>
        <v>52258.5</v>
      </c>
      <c r="E12" s="19">
        <f t="shared" si="0"/>
        <v>922</v>
      </c>
      <c r="F12" s="13">
        <f t="shared" si="3"/>
        <v>57.881250000000001</v>
      </c>
      <c r="G12" s="15">
        <f>F12*E12</f>
        <v>53366.512500000004</v>
      </c>
      <c r="H12" s="15">
        <f t="shared" si="1"/>
        <v>1108.0125000000044</v>
      </c>
      <c r="I12" s="7"/>
      <c r="J12" s="12">
        <f>$B$1-SUM(J13:$J$19)</f>
        <v>0</v>
      </c>
      <c r="K12" s="13">
        <f t="shared" si="2"/>
        <v>0</v>
      </c>
      <c r="L12" s="14"/>
      <c r="M12" s="6"/>
      <c r="N12" s="19"/>
      <c r="O12" s="20"/>
      <c r="P12" s="14"/>
    </row>
    <row r="13" spans="1:17" x14ac:dyDescent="0.25">
      <c r="A13" s="19">
        <v>4</v>
      </c>
      <c r="B13" s="19">
        <f t="shared" si="4"/>
        <v>922</v>
      </c>
      <c r="C13" s="13">
        <f t="shared" ref="C13:C19" si="5">F12</f>
        <v>57.881250000000001</v>
      </c>
      <c r="D13" s="15">
        <f t="shared" ref="D13:D19" si="6">B13*C13</f>
        <v>53366.512500000004</v>
      </c>
      <c r="E13" s="19">
        <f t="shared" si="0"/>
        <v>896</v>
      </c>
      <c r="F13" s="13">
        <f t="shared" si="3"/>
        <v>60.775312500000005</v>
      </c>
      <c r="G13" s="15">
        <f t="shared" ref="G13:G19" si="7">F13*E13</f>
        <v>54454.680000000008</v>
      </c>
      <c r="H13" s="15">
        <f t="shared" si="1"/>
        <v>1088.1675000000032</v>
      </c>
      <c r="I13" s="7"/>
      <c r="J13" s="12">
        <f>$B$1-SUM(J14:$J$19)</f>
        <v>0</v>
      </c>
      <c r="K13" s="13">
        <f t="shared" si="2"/>
        <v>0</v>
      </c>
      <c r="L13" s="15"/>
      <c r="M13" s="7"/>
      <c r="N13" s="21"/>
      <c r="O13" s="20"/>
      <c r="P13" s="14"/>
      <c r="Q13" s="1"/>
    </row>
    <row r="14" spans="1:17" x14ac:dyDescent="0.25">
      <c r="A14" s="19">
        <v>5</v>
      </c>
      <c r="B14" s="19">
        <f t="shared" si="4"/>
        <v>896</v>
      </c>
      <c r="C14" s="13">
        <f t="shared" si="5"/>
        <v>60.775312500000005</v>
      </c>
      <c r="D14" s="15">
        <f t="shared" si="6"/>
        <v>54454.680000000008</v>
      </c>
      <c r="E14" s="19">
        <f t="shared" si="0"/>
        <v>871</v>
      </c>
      <c r="F14" s="13">
        <f t="shared" si="3"/>
        <v>63.814078125000009</v>
      </c>
      <c r="G14" s="15">
        <f t="shared" si="7"/>
        <v>55582.062046875006</v>
      </c>
      <c r="H14" s="15">
        <f t="shared" si="1"/>
        <v>1127.3820468749982</v>
      </c>
      <c r="I14" s="7"/>
      <c r="J14" s="12">
        <f>$B$1-SUM(J15:$J$19)</f>
        <v>0</v>
      </c>
      <c r="K14" s="13">
        <f t="shared" si="2"/>
        <v>0</v>
      </c>
      <c r="L14" s="15"/>
      <c r="M14" s="7"/>
      <c r="N14" s="21"/>
      <c r="O14" s="20"/>
      <c r="P14" s="14"/>
    </row>
    <row r="15" spans="1:17" x14ac:dyDescent="0.25">
      <c r="A15" s="19">
        <v>6</v>
      </c>
      <c r="B15" s="19">
        <f t="shared" si="4"/>
        <v>871</v>
      </c>
      <c r="C15" s="13">
        <f t="shared" si="5"/>
        <v>63.814078125000009</v>
      </c>
      <c r="D15" s="15">
        <f t="shared" si="6"/>
        <v>55582.062046875006</v>
      </c>
      <c r="E15" s="19">
        <f t="shared" si="0"/>
        <v>846</v>
      </c>
      <c r="F15" s="13">
        <f t="shared" si="3"/>
        <v>67.004782031250016</v>
      </c>
      <c r="G15" s="15">
        <f t="shared" si="7"/>
        <v>56686.045598437515</v>
      </c>
      <c r="H15" s="15">
        <f t="shared" si="1"/>
        <v>1103.9835515625091</v>
      </c>
      <c r="I15" s="7"/>
      <c r="J15" s="12">
        <f>$B$1-SUM(J16:$J$19)</f>
        <v>0</v>
      </c>
      <c r="K15" s="13">
        <f t="shared" si="2"/>
        <v>0</v>
      </c>
      <c r="L15" s="15"/>
      <c r="M15" s="7"/>
      <c r="N15" s="21"/>
      <c r="O15" s="20"/>
      <c r="P15" s="14"/>
    </row>
    <row r="16" spans="1:17" x14ac:dyDescent="0.25">
      <c r="A16" s="19">
        <v>7</v>
      </c>
      <c r="B16" s="19">
        <f t="shared" si="4"/>
        <v>846</v>
      </c>
      <c r="C16" s="13">
        <f t="shared" si="5"/>
        <v>67.004782031250016</v>
      </c>
      <c r="D16" s="15">
        <f t="shared" si="6"/>
        <v>56686.045598437515</v>
      </c>
      <c r="E16" s="19">
        <f t="shared" si="0"/>
        <v>821</v>
      </c>
      <c r="F16" s="13">
        <f t="shared" si="3"/>
        <v>70.355021132812524</v>
      </c>
      <c r="G16" s="15">
        <f t="shared" si="7"/>
        <v>57761.472350039083</v>
      </c>
      <c r="H16" s="15">
        <f t="shared" si="1"/>
        <v>1075.426751601568</v>
      </c>
      <c r="I16" s="7"/>
      <c r="J16" s="12">
        <f>$B$1-SUM(J17:$J$19)</f>
        <v>0</v>
      </c>
      <c r="K16" s="13">
        <f t="shared" si="2"/>
        <v>0</v>
      </c>
      <c r="L16" s="15"/>
      <c r="M16" s="7"/>
      <c r="N16" s="21"/>
      <c r="O16" s="20"/>
      <c r="P16" s="14"/>
    </row>
    <row r="17" spans="1:16" x14ac:dyDescent="0.25">
      <c r="A17" s="19">
        <v>8</v>
      </c>
      <c r="B17" s="19">
        <f t="shared" si="4"/>
        <v>821</v>
      </c>
      <c r="C17" s="13">
        <f t="shared" si="5"/>
        <v>70.355021132812524</v>
      </c>
      <c r="D17" s="15">
        <f t="shared" si="6"/>
        <v>57761.472350039083</v>
      </c>
      <c r="E17" s="19">
        <f t="shared" si="0"/>
        <v>797</v>
      </c>
      <c r="F17" s="13">
        <f t="shared" si="3"/>
        <v>73.872772189453158</v>
      </c>
      <c r="G17" s="15">
        <f t="shared" si="7"/>
        <v>58876.599434994168</v>
      </c>
      <c r="H17" s="15">
        <f t="shared" si="1"/>
        <v>1115.1270849550856</v>
      </c>
      <c r="I17" s="7"/>
      <c r="J17" s="12">
        <f>$B$1-SUM(J18:$J$19)</f>
        <v>0</v>
      </c>
      <c r="K17" s="13">
        <f t="shared" si="2"/>
        <v>0</v>
      </c>
      <c r="L17" s="15"/>
      <c r="M17" s="7"/>
      <c r="N17" s="21"/>
      <c r="O17" s="20"/>
      <c r="P17" s="14"/>
    </row>
    <row r="18" spans="1:16" x14ac:dyDescent="0.25">
      <c r="A18" s="19">
        <v>9</v>
      </c>
      <c r="B18" s="19">
        <f t="shared" si="4"/>
        <v>797</v>
      </c>
      <c r="C18" s="13">
        <f t="shared" si="5"/>
        <v>73.872772189453158</v>
      </c>
      <c r="D18" s="15">
        <f t="shared" si="6"/>
        <v>58876.599434994168</v>
      </c>
      <c r="E18" s="19">
        <f t="shared" si="0"/>
        <v>773</v>
      </c>
      <c r="F18" s="13">
        <f t="shared" si="3"/>
        <v>77.566410798925816</v>
      </c>
      <c r="G18" s="15">
        <f t="shared" si="7"/>
        <v>59958.835547569659</v>
      </c>
      <c r="H18" s="15">
        <f t="shared" si="1"/>
        <v>1082.2361125754906</v>
      </c>
      <c r="I18" s="7"/>
      <c r="J18" s="12">
        <f>$B$1-SUM(J19:$J$19)</f>
        <v>227</v>
      </c>
      <c r="K18" s="13">
        <f t="shared" si="2"/>
        <v>1718.8347269181004</v>
      </c>
      <c r="L18" s="15"/>
      <c r="M18" s="7"/>
      <c r="N18" s="21"/>
      <c r="O18" s="20"/>
      <c r="P18" s="14"/>
    </row>
    <row r="19" spans="1:16" x14ac:dyDescent="0.25">
      <c r="A19" s="34">
        <v>10</v>
      </c>
      <c r="B19" s="34">
        <f t="shared" si="4"/>
        <v>773</v>
      </c>
      <c r="C19" s="35">
        <f t="shared" si="5"/>
        <v>77.566410798925816</v>
      </c>
      <c r="D19" s="36">
        <f t="shared" si="6"/>
        <v>59958.835547569659</v>
      </c>
      <c r="E19" s="44">
        <f>$B$1</f>
        <v>1000</v>
      </c>
      <c r="F19" s="35">
        <f t="shared" si="3"/>
        <v>81.444731338872103</v>
      </c>
      <c r="G19" s="45">
        <f t="shared" si="7"/>
        <v>81444.731338872109</v>
      </c>
      <c r="H19" s="36">
        <f t="shared" si="1"/>
        <v>21485.89579130245</v>
      </c>
      <c r="I19" s="7"/>
      <c r="J19" s="12">
        <f>B19</f>
        <v>773</v>
      </c>
      <c r="K19" s="13">
        <f t="shared" si="2"/>
        <v>2997.9417773784799</v>
      </c>
      <c r="L19" s="15"/>
      <c r="M19" s="7"/>
      <c r="N19" s="21"/>
      <c r="O19" s="20"/>
      <c r="P19" s="14"/>
    </row>
    <row r="20" spans="1:16" x14ac:dyDescent="0.25">
      <c r="A20" s="6"/>
      <c r="B20" s="6"/>
      <c r="C20" s="7"/>
      <c r="D20" s="7"/>
      <c r="E20" s="6"/>
      <c r="F20" s="7"/>
      <c r="G20" s="7"/>
      <c r="H20" s="7"/>
      <c r="I20" s="7"/>
      <c r="J20" s="37">
        <f>SUM(J10:J19)</f>
        <v>1000</v>
      </c>
      <c r="K20" s="38">
        <f>SUM(K10:K19)</f>
        <v>4716.7765042965802</v>
      </c>
      <c r="L20" s="39">
        <f>MAX((K20-$B$5)*$B$4*$B$6,0)</f>
        <v>659.57111210575601</v>
      </c>
      <c r="M20" s="10"/>
      <c r="N20" s="37">
        <f>SUM(N10:N19)</f>
        <v>1000</v>
      </c>
      <c r="O20" s="38">
        <f>SUM(O10:O19)</f>
        <v>31444.731338872101</v>
      </c>
      <c r="P20" s="39">
        <f>(O20-$B$5)*$B$4*$B$6</f>
        <v>5594.2197734392612</v>
      </c>
    </row>
    <row r="21" spans="1:16" x14ac:dyDescent="0.25">
      <c r="A21" s="6"/>
      <c r="B21" s="6"/>
      <c r="C21" s="7"/>
      <c r="D21" s="7"/>
      <c r="E21" s="6"/>
      <c r="F21" s="7"/>
      <c r="G21" s="7"/>
      <c r="H21" s="7"/>
      <c r="I21" s="7"/>
      <c r="J21" s="9"/>
      <c r="K21" s="6"/>
      <c r="L21" s="7"/>
      <c r="M21" s="7"/>
      <c r="N21" s="7"/>
      <c r="O21" s="6"/>
      <c r="P21" s="6"/>
    </row>
    <row r="22" spans="1:16" x14ac:dyDescent="0.25">
      <c r="L22" s="46" t="s">
        <v>15</v>
      </c>
      <c r="M22" s="47">
        <f>P20-L20</f>
        <v>4934.6486613335055</v>
      </c>
      <c r="N22" s="3"/>
      <c r="O22" s="1"/>
    </row>
    <row r="23" spans="1:16" x14ac:dyDescent="0.25">
      <c r="L23" s="48" t="s">
        <v>16</v>
      </c>
      <c r="M23" s="49">
        <f>M22/A19</f>
        <v>493.46486613335054</v>
      </c>
      <c r="N23" s="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2021-05-11T16:34:37Z</dcterms:created>
  <dcterms:modified xsi:type="dcterms:W3CDTF">2021-05-11T18:21:03Z</dcterms:modified>
</cp:coreProperties>
</file>