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ochenscheerer/Documents/Haus/Haus23/Gas/Deutsche Energiepool 2021/"/>
    </mc:Choice>
  </mc:AlternateContent>
  <xr:revisionPtr revIDLastSave="0" documentId="13_ncr:1_{596C950C-3BAA-B04A-A755-6034939C39BE}" xr6:coauthVersionLast="47" xr6:coauthVersionMax="47" xr10:uidLastSave="{00000000-0000-0000-0000-000000000000}"/>
  <bookViews>
    <workbookView xWindow="2980" yWindow="460" windowWidth="19460" windowHeight="17260" xr2:uid="{E6C72377-13EA-2C47-AFE6-B8FDB881AA1E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2" i="1" l="1"/>
  <c r="D75" i="1"/>
  <c r="D67" i="1"/>
  <c r="D66" i="1"/>
  <c r="D65" i="1"/>
  <c r="D64" i="1"/>
  <c r="D63" i="1"/>
  <c r="D62" i="1"/>
  <c r="C67" i="1"/>
  <c r="C66" i="1"/>
  <c r="B75" i="1"/>
  <c r="B67" i="1"/>
  <c r="B66" i="1"/>
  <c r="B65" i="1"/>
  <c r="B64" i="1"/>
  <c r="B63" i="1"/>
  <c r="B62" i="1"/>
  <c r="C55" i="1"/>
  <c r="C56" i="1" s="1"/>
  <c r="C70" i="1" s="1"/>
  <c r="C50" i="1"/>
  <c r="C26" i="1"/>
  <c r="C71" i="1" l="1"/>
  <c r="C18" i="1"/>
  <c r="C30" i="1"/>
  <c r="C46" i="1" s="1"/>
  <c r="C22" i="1"/>
  <c r="C23" i="1" s="1"/>
  <c r="C47" i="1" l="1"/>
  <c r="C72" i="1"/>
  <c r="C73" i="1" s="1"/>
  <c r="C48" i="1"/>
  <c r="C51" i="1" s="1"/>
  <c r="B51" i="1" s="1"/>
  <c r="C40" i="1"/>
  <c r="C41" i="1" s="1"/>
  <c r="C32" i="1"/>
  <c r="C33" i="1" s="1"/>
  <c r="C77" i="1" l="1"/>
  <c r="C75" i="1"/>
</calcChain>
</file>

<file path=xl/sharedStrings.xml><?xml version="1.0" encoding="utf-8"?>
<sst xmlns="http://schemas.openxmlformats.org/spreadsheetml/2006/main" count="80" uniqueCount="53">
  <si>
    <t>Abrechnung mit verbrauchsabhängigem Grundpreis (ohne Fixkosten)</t>
  </si>
  <si>
    <t>Anfangs-Zählerstand:</t>
  </si>
  <si>
    <t>End-Zählerstand:</t>
  </si>
  <si>
    <t>m³</t>
  </si>
  <si>
    <t>kWh</t>
  </si>
  <si>
    <t>angegebener Jahresverbrauch:</t>
  </si>
  <si>
    <t>Verbrauch in  m³:</t>
  </si>
  <si>
    <t>von DEP berechneter Grundpreis:</t>
  </si>
  <si>
    <t>€</t>
  </si>
  <si>
    <t>Vertragsbeginn (TT.MM.JJ):</t>
  </si>
  <si>
    <t>Vertragsende (TT.MM.JJ):</t>
  </si>
  <si>
    <t>Vertragsdauer:</t>
  </si>
  <si>
    <t>Tage</t>
  </si>
  <si>
    <t>berichtigter Grundpreis:</t>
  </si>
  <si>
    <t>Kosten im Jahr (12 Monate):</t>
  </si>
  <si>
    <t>berichtigte Gesamtkosten:</t>
  </si>
  <si>
    <t>(tageweise berechnet)</t>
  </si>
  <si>
    <t>Abrechnung mit verbrauchsabhängigem Grundpreis (mit Fixkosten)</t>
  </si>
  <si>
    <t>angenommene durchschnittliche monatliche Fixkosten (gewichtet):</t>
  </si>
  <si>
    <t>(entweder Anfangs- und Endzählerstand, oder den geschätzen Verbrauch in kWh eingeben)</t>
  </si>
  <si>
    <t>oder:   </t>
  </si>
  <si>
    <t>unbedingt eintragen:   </t>
  </si>
  <si>
    <t>wahlweise eintragen:   </t>
  </si>
  <si>
    <t>monatlicher Abschlag:</t>
  </si>
  <si>
    <t>Anzahl der geleisteten Abschläge:</t>
  </si>
  <si>
    <t>voraussichtliche Abrechnung DEP</t>
  </si>
  <si>
    <t>Grundpreis für o.a. Tage:</t>
  </si>
  <si>
    <t>Verbrauchskosten (1ct / kWh):</t>
  </si>
  <si>
    <t>Summe</t>
  </si>
  <si>
    <t>bereits bezahlt</t>
  </si>
  <si>
    <t>nach einem manuellen Eintrag der (geschätzten) kWh in Zeile 22 fliegt leider die hinterlegte Formel raus, dann bitte die Umrechnung m³ in kWh mit Hilfe der Zeilen 24 und 25 selbst vornehmen und in Zeile 22 eintragen</t>
  </si>
  <si>
    <t>&gt; ---\</t>
  </si>
  <si>
    <t>         \</t>
  </si>
  <si>
    <t>         /</t>
  </si>
  <si>
    <t>&lt; ---/</t>
  </si>
  <si>
    <t>\--- &lt;   </t>
  </si>
  <si>
    <t>Umrechnung m³ in kWh:                  \</t>
  </si>
  <si>
    <t>/             </t>
  </si>
  <si>
    <t>Verbrauch in kWh:                              /--- &gt;</t>
  </si>
  <si>
    <t>Berechnung der Mehrkosten im Vergleich zum ursprünglichen Vertrag mit DEP</t>
  </si>
  <si>
    <t>Enddatum urspr. DEP Vertrag:</t>
  </si>
  <si>
    <t>Restlaufzeit:</t>
  </si>
  <si>
    <t>Anfangsdatum neuer Vertrag (TT.MM.JJ):</t>
  </si>
  <si>
    <t>neuer Grundpreis pro Jahr:</t>
  </si>
  <si>
    <t>neuer Arbeitspreis:</t>
  </si>
  <si>
    <t>ct/kWh</t>
  </si>
  <si>
    <t>Anschlussvertrag:</t>
  </si>
  <si>
    <t>Restlaufzeit neuer Vertrag:</t>
  </si>
  <si>
    <t>Grundpreis über Restlaufzeit:</t>
  </si>
  <si>
    <t>Rest geplanter Jahresverbrauch:</t>
  </si>
  <si>
    <t>Summe Anschlussvertrag Restlaufzeit:</t>
  </si>
  <si>
    <t>Mehrkosten in Bezug auf den ursprünglichen Vertrag</t>
  </si>
  <si>
    <t xml:space="preserve">   Grundpreis von ca. 20 Anbietern bei Verivox liegt zwischen 5,64€  und 16,36€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</si>
</sst>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0.000"/>
  </numFmts>
  <fonts count="9" x14ac:knownFonts="1"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rgb="FF333333"/>
      <name val="Arial"/>
      <family val="2"/>
    </font>
    <font>
      <sz val="8"/>
      <name val="Calibri"/>
      <family val="2"/>
      <scheme val="minor"/>
    </font>
    <font>
      <b/>
      <sz val="12"/>
      <color theme="1"/>
      <name val="Arial"/>
      <family val="2"/>
    </font>
    <font>
      <b/>
      <u/>
      <sz val="16"/>
      <color theme="1"/>
      <name val="Arial"/>
      <family val="2"/>
    </font>
    <font>
      <b/>
      <sz val="16"/>
      <color theme="1"/>
      <name val="Arial"/>
      <family val="2"/>
    </font>
    <font>
      <b/>
      <sz val="14"/>
      <color theme="1"/>
      <name val="Arial"/>
      <family val="2"/>
    </font>
    <font>
      <b/>
      <u/>
      <sz val="14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7E7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0" xfId="0" applyFont="1" applyBorder="1"/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4" fillId="2" borderId="2" xfId="0" applyFont="1" applyFill="1" applyBorder="1"/>
    <xf numFmtId="2" fontId="4" fillId="2" borderId="3" xfId="0" applyNumberFormat="1" applyFont="1" applyFill="1" applyBorder="1"/>
    <xf numFmtId="164" fontId="4" fillId="2" borderId="2" xfId="0" applyNumberFormat="1" applyFont="1" applyFill="1" applyBorder="1" applyAlignment="1">
      <alignment horizontal="right"/>
    </xf>
    <xf numFmtId="14" fontId="4" fillId="2" borderId="3" xfId="0" applyNumberFormat="1" applyFont="1" applyFill="1" applyBorder="1"/>
    <xf numFmtId="0" fontId="6" fillId="0" borderId="0" xfId="0" applyFont="1"/>
    <xf numFmtId="2" fontId="6" fillId="0" borderId="4" xfId="0" applyNumberFormat="1" applyFont="1" applyBorder="1"/>
    <xf numFmtId="0" fontId="6" fillId="0" borderId="4" xfId="0" applyFont="1" applyBorder="1" applyAlignment="1">
      <alignment horizontal="left"/>
    </xf>
    <xf numFmtId="2" fontId="6" fillId="0" borderId="5" xfId="0" applyNumberFormat="1" applyFont="1" applyBorder="1"/>
    <xf numFmtId="0" fontId="1" fillId="0" borderId="0" xfId="0" applyFont="1" applyBorder="1" applyAlignment="1">
      <alignment horizontal="left"/>
    </xf>
    <xf numFmtId="164" fontId="4" fillId="0" borderId="0" xfId="0" applyNumberFormat="1" applyFont="1" applyFill="1" applyBorder="1" applyAlignment="1">
      <alignment horizontal="right"/>
    </xf>
    <xf numFmtId="0" fontId="1" fillId="0" borderId="0" xfId="0" applyFont="1" applyAlignment="1">
      <alignment horizontal="left" wrapText="1"/>
    </xf>
    <xf numFmtId="2" fontId="1" fillId="0" borderId="0" xfId="0" applyNumberFormat="1" applyFont="1" applyAlignment="1">
      <alignment horizontal="right" wrapText="1"/>
    </xf>
    <xf numFmtId="0" fontId="4" fillId="3" borderId="2" xfId="0" applyFont="1" applyFill="1" applyBorder="1"/>
    <xf numFmtId="0" fontId="4" fillId="0" borderId="0" xfId="0" applyFont="1" applyFill="1" applyBorder="1"/>
    <xf numFmtId="0" fontId="1" fillId="2" borderId="2" xfId="0" applyFont="1" applyFill="1" applyBorder="1"/>
    <xf numFmtId="0" fontId="4" fillId="4" borderId="2" xfId="0" applyFont="1" applyFill="1" applyBorder="1"/>
    <xf numFmtId="0" fontId="4" fillId="5" borderId="1" xfId="0" applyFont="1" applyFill="1" applyBorder="1"/>
    <xf numFmtId="0" fontId="1" fillId="5" borderId="1" xfId="0" applyFont="1" applyFill="1" applyBorder="1" applyAlignment="1">
      <alignment horizontal="left"/>
    </xf>
    <xf numFmtId="0" fontId="4" fillId="5" borderId="0" xfId="0" applyFont="1" applyFill="1" applyBorder="1"/>
    <xf numFmtId="0" fontId="5" fillId="0" borderId="0" xfId="0" applyFont="1" applyAlignment="1">
      <alignment horizontal="center" vertical="center" wrapText="1"/>
    </xf>
    <xf numFmtId="1" fontId="4" fillId="6" borderId="2" xfId="0" applyNumberFormat="1" applyFont="1" applyFill="1" applyBorder="1"/>
    <xf numFmtId="2" fontId="4" fillId="2" borderId="2" xfId="0" applyNumberFormat="1" applyFont="1" applyFill="1" applyBorder="1"/>
    <xf numFmtId="2" fontId="1" fillId="0" borderId="0" xfId="0" applyNumberFormat="1" applyFont="1"/>
    <xf numFmtId="0" fontId="7" fillId="0" borderId="4" xfId="0" applyFont="1" applyBorder="1"/>
    <xf numFmtId="2" fontId="7" fillId="0" borderId="4" xfId="0" applyNumberFormat="1" applyFont="1" applyBorder="1"/>
    <xf numFmtId="0" fontId="1" fillId="0" borderId="4" xfId="0" applyFont="1" applyBorder="1"/>
    <xf numFmtId="2" fontId="1" fillId="0" borderId="4" xfId="0" applyNumberFormat="1" applyFont="1" applyBorder="1"/>
    <xf numFmtId="0" fontId="1" fillId="0" borderId="4" xfId="0" applyFont="1" applyBorder="1" applyAlignment="1">
      <alignment horizontal="left"/>
    </xf>
    <xf numFmtId="2" fontId="6" fillId="0" borderId="7" xfId="0" applyNumberFormat="1" applyFont="1" applyFill="1" applyBorder="1"/>
    <xf numFmtId="0" fontId="6" fillId="0" borderId="8" xfId="0" applyFont="1" applyFill="1" applyBorder="1"/>
    <xf numFmtId="0" fontId="1" fillId="5" borderId="0" xfId="0" applyFont="1" applyFill="1" applyBorder="1"/>
    <xf numFmtId="0" fontId="1" fillId="5" borderId="0" xfId="0" applyFont="1" applyFill="1" applyBorder="1" applyAlignment="1">
      <alignment horizontal="left"/>
    </xf>
    <xf numFmtId="0" fontId="5" fillId="5" borderId="0" xfId="0" applyFont="1" applyFill="1" applyBorder="1" applyAlignment="1">
      <alignment horizontal="center" vertical="center" wrapText="1"/>
    </xf>
    <xf numFmtId="0" fontId="1" fillId="5" borderId="11" xfId="0" applyFont="1" applyFill="1" applyBorder="1" applyAlignment="1">
      <alignment horizontal="right"/>
    </xf>
    <xf numFmtId="0" fontId="1" fillId="5" borderId="12" xfId="0" applyFont="1" applyFill="1" applyBorder="1"/>
    <xf numFmtId="0" fontId="1" fillId="5" borderId="11" xfId="0" applyFont="1" applyFill="1" applyBorder="1"/>
    <xf numFmtId="0" fontId="5" fillId="5" borderId="12" xfId="0" applyFont="1" applyFill="1" applyBorder="1" applyAlignment="1">
      <alignment horizontal="center" vertical="center" wrapText="1"/>
    </xf>
    <xf numFmtId="0" fontId="1" fillId="5" borderId="13" xfId="0" applyFont="1" applyFill="1" applyBorder="1"/>
    <xf numFmtId="0" fontId="5" fillId="5" borderId="14" xfId="0" applyFont="1" applyFill="1" applyBorder="1" applyAlignment="1">
      <alignment horizontal="center" vertical="center" wrapText="1"/>
    </xf>
    <xf numFmtId="1" fontId="4" fillId="0" borderId="0" xfId="0" applyNumberFormat="1" applyFont="1" applyFill="1" applyBorder="1"/>
    <xf numFmtId="2" fontId="4" fillId="0" borderId="0" xfId="0" applyNumberFormat="1" applyFont="1" applyFill="1" applyBorder="1"/>
    <xf numFmtId="0" fontId="5" fillId="5" borderId="11" xfId="0" applyFont="1" applyFill="1" applyBorder="1" applyAlignment="1">
      <alignment horizontal="center" vertical="center" wrapText="1"/>
    </xf>
    <xf numFmtId="1" fontId="4" fillId="4" borderId="2" xfId="0" applyNumberFormat="1" applyFont="1" applyFill="1" applyBorder="1" applyAlignment="1">
      <alignment vertical="center"/>
    </xf>
    <xf numFmtId="0" fontId="6" fillId="0" borderId="2" xfId="0" applyFont="1" applyBorder="1"/>
    <xf numFmtId="0" fontId="1" fillId="0" borderId="0" xfId="0" quotePrefix="1" applyFont="1" applyAlignment="1">
      <alignment horizontal="left"/>
    </xf>
    <xf numFmtId="0" fontId="1" fillId="0" borderId="0" xfId="0" quotePrefix="1" applyFont="1" applyAlignment="1">
      <alignment horizontal="right"/>
    </xf>
    <xf numFmtId="0" fontId="5" fillId="7" borderId="7" xfId="0" applyFont="1" applyFill="1" applyBorder="1" applyAlignment="1">
      <alignment horizontal="center" vertical="center" wrapText="1"/>
    </xf>
    <xf numFmtId="0" fontId="5" fillId="7" borderId="5" xfId="0" applyFont="1" applyFill="1" applyBorder="1" applyAlignment="1">
      <alignment horizontal="center" vertical="center" wrapText="1"/>
    </xf>
    <xf numFmtId="0" fontId="5" fillId="7" borderId="8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5" borderId="9" xfId="0" applyFont="1" applyFill="1" applyBorder="1" applyAlignment="1">
      <alignment horizontal="center" vertical="center" wrapText="1"/>
    </xf>
    <xf numFmtId="0" fontId="1" fillId="5" borderId="6" xfId="0" applyFont="1" applyFill="1" applyBorder="1" applyAlignment="1">
      <alignment horizontal="center" vertical="center" wrapText="1"/>
    </xf>
    <xf numFmtId="0" fontId="1" fillId="5" borderId="10" xfId="0" applyFont="1" applyFill="1" applyBorder="1" applyAlignment="1">
      <alignment horizontal="center" vertical="center" wrapText="1"/>
    </xf>
    <xf numFmtId="0" fontId="1" fillId="5" borderId="13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5" borderId="14" xfId="0" applyFont="1" applyFill="1" applyBorder="1" applyAlignment="1">
      <alignment horizontal="center" vertical="center" wrapText="1"/>
    </xf>
    <xf numFmtId="164" fontId="1" fillId="0" borderId="0" xfId="0" applyNumberFormat="1" applyFont="1"/>
    <xf numFmtId="164" fontId="1" fillId="2" borderId="2" xfId="0" applyNumberFormat="1" applyFont="1" applyFill="1" applyBorder="1"/>
    <xf numFmtId="165" fontId="1" fillId="2" borderId="2" xfId="0" applyNumberFormat="1" applyFont="1" applyFill="1" applyBorder="1"/>
    <xf numFmtId="1" fontId="1" fillId="0" borderId="0" xfId="0" applyNumberFormat="1" applyFont="1"/>
    <xf numFmtId="0" fontId="8" fillId="0" borderId="9" xfId="0" applyFont="1" applyBorder="1"/>
    <xf numFmtId="1" fontId="1" fillId="0" borderId="6" xfId="0" applyNumberFormat="1" applyFont="1" applyBorder="1"/>
    <xf numFmtId="0" fontId="1" fillId="0" borderId="10" xfId="0" applyFont="1" applyBorder="1"/>
    <xf numFmtId="0" fontId="1" fillId="0" borderId="11" xfId="0" applyFont="1" applyBorder="1"/>
    <xf numFmtId="2" fontId="1" fillId="2" borderId="2" xfId="0" applyNumberFormat="1" applyFont="1" applyFill="1" applyBorder="1"/>
    <xf numFmtId="0" fontId="1" fillId="0" borderId="12" xfId="0" applyFont="1" applyBorder="1"/>
    <xf numFmtId="165" fontId="1" fillId="2" borderId="3" xfId="0" applyNumberFormat="1" applyFont="1" applyFill="1" applyBorder="1"/>
    <xf numFmtId="1" fontId="1" fillId="2" borderId="2" xfId="0" applyNumberFormat="1" applyFont="1" applyFill="1" applyBorder="1"/>
    <xf numFmtId="0" fontId="1" fillId="0" borderId="13" xfId="0" applyFont="1" applyBorder="1"/>
    <xf numFmtId="2" fontId="1" fillId="0" borderId="1" xfId="0" applyNumberFormat="1" applyFont="1" applyBorder="1"/>
    <xf numFmtId="0" fontId="1" fillId="0" borderId="14" xfId="0" applyFont="1" applyBorder="1"/>
    <xf numFmtId="0" fontId="8" fillId="0" borderId="0" xfId="0" applyFont="1"/>
    <xf numFmtId="2" fontId="6" fillId="8" borderId="5" xfId="0" applyNumberFormat="1" applyFont="1" applyFill="1" applyBorder="1"/>
    <xf numFmtId="0" fontId="6" fillId="8" borderId="5" xfId="0" applyFont="1" applyFill="1" applyBorder="1"/>
    <xf numFmtId="0" fontId="6" fillId="8" borderId="8" xfId="0" applyFont="1" applyFill="1" applyBorder="1" applyAlignment="1">
      <alignment horizontal="center" wrapText="1"/>
    </xf>
    <xf numFmtId="0" fontId="6" fillId="8" borderId="7" xfId="0" applyFont="1" applyFill="1" applyBorder="1" applyAlignment="1">
      <alignment horizontal="center" vertical="center" wrapText="1"/>
    </xf>
    <xf numFmtId="0" fontId="1" fillId="0" borderId="15" xfId="0" applyFont="1" applyBorder="1" applyAlignment="1">
      <alignment vertical="center" shrinkToFi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53FDC2-9007-994A-960F-63B2FABC3C91}">
  <dimension ref="B1:K77"/>
  <sheetViews>
    <sheetView tabSelected="1" topLeftCell="A54" workbookViewId="0">
      <selection activeCell="H38" sqref="H38"/>
    </sheetView>
  </sheetViews>
  <sheetFormatPr baseColWidth="10" defaultRowHeight="20" customHeight="1" x14ac:dyDescent="0.2"/>
  <cols>
    <col min="1" max="1" width="3.33203125" customWidth="1"/>
    <col min="2" max="2" width="38.33203125" style="1" customWidth="1"/>
    <col min="3" max="3" width="13.6640625" style="1" customWidth="1"/>
    <col min="4" max="4" width="7" style="1" customWidth="1"/>
    <col min="5" max="5" width="10.33203125" style="1" customWidth="1"/>
    <col min="6" max="11" width="10.83203125" style="1"/>
  </cols>
  <sheetData>
    <row r="1" spans="2:5" ht="13" customHeight="1" thickBot="1" x14ac:dyDescent="0.25"/>
    <row r="2" spans="2:5" ht="60" customHeight="1" thickBot="1" x14ac:dyDescent="0.25">
      <c r="B2" s="54" t="s">
        <v>0</v>
      </c>
      <c r="C2" s="55"/>
      <c r="D2" s="55"/>
      <c r="E2" s="56"/>
    </row>
    <row r="3" spans="2:5" ht="20" customHeight="1" thickBot="1" x14ac:dyDescent="0.25">
      <c r="B3" s="49"/>
      <c r="C3" s="40"/>
      <c r="D3" s="40"/>
      <c r="E3" s="44"/>
    </row>
    <row r="4" spans="2:5" ht="20" customHeight="1" thickBot="1" x14ac:dyDescent="0.25">
      <c r="B4" s="41" t="s">
        <v>21</v>
      </c>
      <c r="C4" s="22"/>
      <c r="D4" s="38"/>
      <c r="E4" s="42"/>
    </row>
    <row r="5" spans="2:5" ht="20" customHeight="1" thickBot="1" x14ac:dyDescent="0.25">
      <c r="B5" s="43"/>
      <c r="C5" s="26"/>
      <c r="D5" s="39"/>
      <c r="E5" s="44"/>
    </row>
    <row r="6" spans="2:5" ht="20" customHeight="1" thickBot="1" x14ac:dyDescent="0.25">
      <c r="B6" s="41" t="s">
        <v>22</v>
      </c>
      <c r="C6" s="20"/>
      <c r="D6" s="39"/>
      <c r="E6" s="44"/>
    </row>
    <row r="7" spans="2:5" ht="20" customHeight="1" thickBot="1" x14ac:dyDescent="0.25">
      <c r="B7" s="41" t="s">
        <v>20</v>
      </c>
      <c r="C7" s="23"/>
      <c r="D7" s="39"/>
      <c r="E7" s="44"/>
    </row>
    <row r="8" spans="2:5" ht="20" customHeight="1" x14ac:dyDescent="0.2">
      <c r="B8" s="45"/>
      <c r="C8" s="24"/>
      <c r="D8" s="25"/>
      <c r="E8" s="46"/>
    </row>
    <row r="9" spans="2:5" ht="20" customHeight="1" x14ac:dyDescent="0.2">
      <c r="B9" s="58" t="s">
        <v>30</v>
      </c>
      <c r="C9" s="59"/>
      <c r="D9" s="59"/>
      <c r="E9" s="60"/>
    </row>
    <row r="10" spans="2:5" ht="35" customHeight="1" x14ac:dyDescent="0.2">
      <c r="B10" s="61"/>
      <c r="C10" s="62"/>
      <c r="D10" s="62"/>
      <c r="E10" s="63"/>
    </row>
    <row r="11" spans="2:5" ht="20" customHeight="1" thickBot="1" x14ac:dyDescent="0.25">
      <c r="C11" s="21"/>
      <c r="D11" s="3"/>
      <c r="E11" s="7"/>
    </row>
    <row r="12" spans="2:5" ht="25" customHeight="1" thickBot="1" x14ac:dyDescent="0.25">
      <c r="B12" s="1" t="s">
        <v>5</v>
      </c>
      <c r="C12" s="8">
        <v>10000</v>
      </c>
      <c r="D12" s="3" t="s">
        <v>4</v>
      </c>
      <c r="E12" s="7"/>
    </row>
    <row r="13" spans="2:5" ht="25" customHeight="1" thickBot="1" x14ac:dyDescent="0.25">
      <c r="B13" s="1" t="s">
        <v>7</v>
      </c>
      <c r="C13" s="9">
        <v>50</v>
      </c>
      <c r="D13" s="3" t="s">
        <v>8</v>
      </c>
      <c r="E13" s="7"/>
    </row>
    <row r="14" spans="2:5" ht="9" customHeight="1" thickBot="1" x14ac:dyDescent="0.25">
      <c r="C14" s="48"/>
      <c r="D14" s="3"/>
      <c r="E14" s="27"/>
    </row>
    <row r="15" spans="2:5" ht="25" customHeight="1" thickBot="1" x14ac:dyDescent="0.25">
      <c r="B15" s="1" t="s">
        <v>23</v>
      </c>
      <c r="C15" s="29">
        <v>60</v>
      </c>
      <c r="D15" s="3" t="s">
        <v>8</v>
      </c>
      <c r="E15" s="27"/>
    </row>
    <row r="16" spans="2:5" ht="25" customHeight="1" thickBot="1" x14ac:dyDescent="0.25">
      <c r="B16" s="1" t="s">
        <v>24</v>
      </c>
      <c r="C16" s="8">
        <v>9</v>
      </c>
      <c r="D16" s="3"/>
      <c r="E16" s="27"/>
    </row>
    <row r="17" spans="2:11" ht="10" customHeight="1" x14ac:dyDescent="0.2"/>
    <row r="18" spans="2:11" ht="20" customHeight="1" x14ac:dyDescent="0.2">
      <c r="B18" s="1" t="s">
        <v>14</v>
      </c>
      <c r="C18" s="5">
        <f>12*C13+0.01*C12</f>
        <v>700</v>
      </c>
      <c r="D18" s="3" t="s">
        <v>8</v>
      </c>
    </row>
    <row r="19" spans="2:11" ht="37" customHeight="1" thickBot="1" x14ac:dyDescent="0.25">
      <c r="B19" s="57" t="s">
        <v>19</v>
      </c>
      <c r="C19" s="57"/>
      <c r="D19" s="57"/>
    </row>
    <row r="20" spans="2:11" ht="25" customHeight="1" thickBot="1" x14ac:dyDescent="0.25">
      <c r="B20" s="1" t="s">
        <v>1</v>
      </c>
      <c r="C20" s="20">
        <v>10000</v>
      </c>
      <c r="D20" s="2" t="s">
        <v>3</v>
      </c>
    </row>
    <row r="21" spans="2:11" ht="25" customHeight="1" thickBot="1" x14ac:dyDescent="0.25">
      <c r="B21" s="1" t="s">
        <v>2</v>
      </c>
      <c r="C21" s="20">
        <v>10200</v>
      </c>
      <c r="D21" s="4" t="s">
        <v>3</v>
      </c>
    </row>
    <row r="22" spans="2:11" ht="25" customHeight="1" thickBot="1" x14ac:dyDescent="0.25">
      <c r="B22" s="1" t="s">
        <v>6</v>
      </c>
      <c r="C22" s="1">
        <f>C21-C20</f>
        <v>200</v>
      </c>
      <c r="D22" s="3" t="s">
        <v>3</v>
      </c>
      <c r="E22" s="52" t="s">
        <v>31</v>
      </c>
    </row>
    <row r="23" spans="2:11" ht="25" customHeight="1" thickBot="1" x14ac:dyDescent="0.25">
      <c r="B23" s="1" t="s">
        <v>38</v>
      </c>
      <c r="C23" s="50">
        <f>C22*11.267</f>
        <v>2253.4</v>
      </c>
      <c r="D23" s="4" t="s">
        <v>4</v>
      </c>
      <c r="E23" s="52" t="s">
        <v>32</v>
      </c>
    </row>
    <row r="24" spans="2:11" ht="25" customHeight="1" thickBot="1" x14ac:dyDescent="0.25">
      <c r="B24" s="53" t="s">
        <v>37</v>
      </c>
      <c r="C24" s="47"/>
      <c r="D24" s="16"/>
      <c r="E24" s="52" t="s">
        <v>33</v>
      </c>
    </row>
    <row r="25" spans="2:11" ht="25" customHeight="1" thickBot="1" x14ac:dyDescent="0.25">
      <c r="B25" s="1" t="s">
        <v>36</v>
      </c>
      <c r="C25" s="28">
        <v>0</v>
      </c>
      <c r="D25" s="2" t="s">
        <v>3</v>
      </c>
      <c r="E25" s="52" t="s">
        <v>34</v>
      </c>
    </row>
    <row r="26" spans="2:11" ht="25" customHeight="1" thickBot="1" x14ac:dyDescent="0.25">
      <c r="B26" s="53" t="s">
        <v>35</v>
      </c>
      <c r="C26" s="28">
        <f>C25*11.267</f>
        <v>0</v>
      </c>
      <c r="D26" s="3" t="s">
        <v>4</v>
      </c>
    </row>
    <row r="27" spans="2:11" ht="9" customHeight="1" thickBot="1" x14ac:dyDescent="0.25"/>
    <row r="28" spans="2:11" ht="25" customHeight="1" thickBot="1" x14ac:dyDescent="0.25">
      <c r="B28" s="1" t="s">
        <v>9</v>
      </c>
      <c r="C28" s="10">
        <v>44197</v>
      </c>
    </row>
    <row r="29" spans="2:11" ht="25" customHeight="1" thickBot="1" x14ac:dyDescent="0.25">
      <c r="B29" s="1" t="s">
        <v>10</v>
      </c>
      <c r="C29" s="11">
        <v>44470</v>
      </c>
    </row>
    <row r="30" spans="2:11" ht="30" customHeight="1" x14ac:dyDescent="0.2">
      <c r="B30" s="1" t="s">
        <v>11</v>
      </c>
      <c r="C30" s="1">
        <f>C29-C28+1</f>
        <v>274</v>
      </c>
      <c r="D30" s="1" t="s">
        <v>12</v>
      </c>
      <c r="J30"/>
      <c r="K30"/>
    </row>
    <row r="32" spans="2:11" ht="28" customHeight="1" thickBot="1" x14ac:dyDescent="0.25">
      <c r="B32" s="12" t="s">
        <v>13</v>
      </c>
      <c r="C32" s="13">
        <f>((12*C13+0.01*C12)*C23/C12-C23*0.01)*30/C30</f>
        <v>14.803357664233578</v>
      </c>
      <c r="D32" s="14" t="s">
        <v>8</v>
      </c>
    </row>
    <row r="33" spans="2:5" ht="33" customHeight="1" thickBot="1" x14ac:dyDescent="0.25">
      <c r="B33" s="12" t="s">
        <v>15</v>
      </c>
      <c r="C33" s="15">
        <f>C32/30*C30+C23*0.01</f>
        <v>157.738</v>
      </c>
      <c r="D33" s="14" t="s">
        <v>8</v>
      </c>
    </row>
    <row r="34" spans="2:5" ht="20" customHeight="1" x14ac:dyDescent="0.2">
      <c r="B34" s="6" t="s">
        <v>16</v>
      </c>
    </row>
    <row r="35" spans="2:5" ht="20" customHeight="1" thickBot="1" x14ac:dyDescent="0.25"/>
    <row r="36" spans="2:5" ht="60" customHeight="1" thickBot="1" x14ac:dyDescent="0.25">
      <c r="B36" s="54" t="s">
        <v>17</v>
      </c>
      <c r="C36" s="55"/>
      <c r="D36" s="55"/>
      <c r="E36" s="56"/>
    </row>
    <row r="37" spans="2:5" ht="34" customHeight="1" x14ac:dyDescent="0.2">
      <c r="B37" s="84" t="s">
        <v>52</v>
      </c>
      <c r="C37" s="84"/>
      <c r="D37" s="84"/>
      <c r="E37" s="84"/>
    </row>
    <row r="38" spans="2:5" ht="35" customHeight="1" x14ac:dyDescent="0.2">
      <c r="B38" s="18" t="s">
        <v>18</v>
      </c>
      <c r="C38" s="19">
        <v>10</v>
      </c>
      <c r="D38" s="18" t="s">
        <v>8</v>
      </c>
      <c r="E38" s="7"/>
    </row>
    <row r="39" spans="2:5" ht="20" customHeight="1" x14ac:dyDescent="0.2">
      <c r="B39" s="7"/>
      <c r="C39" s="7"/>
      <c r="D39" s="7"/>
      <c r="E39" s="7"/>
    </row>
    <row r="40" spans="2:5" ht="25" customHeight="1" thickBot="1" x14ac:dyDescent="0.25">
      <c r="B40" s="12" t="s">
        <v>13</v>
      </c>
      <c r="C40" s="13">
        <f>((12*C13-12*10+0.01*C12)*C23/C12-C23*0.01)*30/C30+10</f>
        <v>21.842686131386863</v>
      </c>
      <c r="D40" s="14" t="s">
        <v>8</v>
      </c>
      <c r="E40" s="7"/>
    </row>
    <row r="41" spans="2:5" ht="27" customHeight="1" thickBot="1" x14ac:dyDescent="0.25">
      <c r="B41" s="12" t="s">
        <v>15</v>
      </c>
      <c r="C41" s="15">
        <f>C40/30*C30+C23*0.01</f>
        <v>222.03053333333332</v>
      </c>
      <c r="D41" s="14" t="s">
        <v>8</v>
      </c>
      <c r="E41" s="7"/>
    </row>
    <row r="42" spans="2:5" ht="20" customHeight="1" x14ac:dyDescent="0.2">
      <c r="B42" s="6" t="s">
        <v>16</v>
      </c>
    </row>
    <row r="43" spans="2:5" ht="20" customHeight="1" x14ac:dyDescent="0.2">
      <c r="C43" s="5"/>
      <c r="D43" s="3"/>
    </row>
    <row r="44" spans="2:5" ht="20" customHeight="1" thickBot="1" x14ac:dyDescent="0.25">
      <c r="C44" s="17"/>
      <c r="D44" s="5"/>
    </row>
    <row r="45" spans="2:5" ht="65" customHeight="1" thickBot="1" x14ac:dyDescent="0.25">
      <c r="B45" s="54" t="s">
        <v>25</v>
      </c>
      <c r="C45" s="55"/>
      <c r="D45" s="55"/>
      <c r="E45" s="56"/>
    </row>
    <row r="46" spans="2:5" ht="20" customHeight="1" x14ac:dyDescent="0.2">
      <c r="B46" s="1" t="s">
        <v>26</v>
      </c>
      <c r="C46" s="30">
        <f>C13*12/365*C30</f>
        <v>450.41095890410958</v>
      </c>
      <c r="D46" s="3" t="s">
        <v>8</v>
      </c>
    </row>
    <row r="47" spans="2:5" ht="20" customHeight="1" x14ac:dyDescent="0.2">
      <c r="B47" s="1" t="s">
        <v>27</v>
      </c>
      <c r="C47" s="30">
        <f>C23*0.01</f>
        <v>22.534000000000002</v>
      </c>
      <c r="D47" s="3" t="s">
        <v>8</v>
      </c>
    </row>
    <row r="48" spans="2:5" ht="20" customHeight="1" thickBot="1" x14ac:dyDescent="0.25">
      <c r="B48" s="31" t="s">
        <v>28</v>
      </c>
      <c r="C48" s="32">
        <f>C46+C47</f>
        <v>472.94495890410957</v>
      </c>
      <c r="D48" s="31" t="s">
        <v>8</v>
      </c>
    </row>
    <row r="49" spans="2:5" ht="20" customHeight="1" x14ac:dyDescent="0.2">
      <c r="C49" s="30"/>
    </row>
    <row r="50" spans="2:5" ht="20" customHeight="1" thickBot="1" x14ac:dyDescent="0.25">
      <c r="B50" s="33" t="s">
        <v>29</v>
      </c>
      <c r="C50" s="34">
        <f>C15*C16</f>
        <v>540</v>
      </c>
      <c r="D50" s="35" t="s">
        <v>8</v>
      </c>
    </row>
    <row r="51" spans="2:5" ht="26" customHeight="1" thickBot="1" x14ac:dyDescent="0.25">
      <c r="B51" s="51" t="str">
        <f>IF(C51&gt;0,"Guthaben","Nachzahlung")</f>
        <v>Guthaben</v>
      </c>
      <c r="C51" s="36">
        <f>(C50-C48)</f>
        <v>67.055041095890431</v>
      </c>
      <c r="D51" s="37" t="s">
        <v>8</v>
      </c>
    </row>
    <row r="53" spans="2:5" ht="20" customHeight="1" thickBot="1" x14ac:dyDescent="0.25"/>
    <row r="54" spans="2:5" ht="54" customHeight="1" thickBot="1" x14ac:dyDescent="0.25">
      <c r="B54" s="54" t="s">
        <v>39</v>
      </c>
      <c r="C54" s="55"/>
      <c r="D54" s="55"/>
      <c r="E54" s="56"/>
    </row>
    <row r="55" spans="2:5" ht="20" customHeight="1" x14ac:dyDescent="0.2">
      <c r="B55" s="1" t="s">
        <v>40</v>
      </c>
      <c r="C55" s="64">
        <f>C28+364</f>
        <v>44561</v>
      </c>
    </row>
    <row r="56" spans="2:5" ht="20" customHeight="1" x14ac:dyDescent="0.2">
      <c r="B56" s="1" t="s">
        <v>41</v>
      </c>
      <c r="C56" s="67">
        <f>C55-C29</f>
        <v>91</v>
      </c>
      <c r="D56" s="1" t="s">
        <v>12</v>
      </c>
    </row>
    <row r="57" spans="2:5" ht="20" customHeight="1" thickBot="1" x14ac:dyDescent="0.25"/>
    <row r="58" spans="2:5" ht="20" customHeight="1" thickBot="1" x14ac:dyDescent="0.25">
      <c r="B58" s="1" t="s">
        <v>42</v>
      </c>
      <c r="C58" s="65">
        <v>44475</v>
      </c>
    </row>
    <row r="59" spans="2:5" ht="20" customHeight="1" thickBot="1" x14ac:dyDescent="0.25">
      <c r="B59" s="1" t="s">
        <v>43</v>
      </c>
      <c r="C59" s="22">
        <v>132.41</v>
      </c>
      <c r="D59" s="1" t="s">
        <v>8</v>
      </c>
    </row>
    <row r="60" spans="2:5" ht="20" customHeight="1" thickBot="1" x14ac:dyDescent="0.25">
      <c r="B60" s="1" t="s">
        <v>44</v>
      </c>
      <c r="C60" s="66">
        <v>5.0199999999999996</v>
      </c>
      <c r="D60" s="1" t="s">
        <v>45</v>
      </c>
    </row>
    <row r="61" spans="2:5" ht="20" customHeight="1" x14ac:dyDescent="0.2">
      <c r="C61" s="67"/>
    </row>
    <row r="62" spans="2:5" ht="20" customHeight="1" thickBot="1" x14ac:dyDescent="0.25">
      <c r="B62" s="68" t="str">
        <f>IF((C58-C29)&gt;1, "Ersatz- / Grundversorgung (EV):", "")</f>
        <v>Ersatz- / Grundversorgung (EV):</v>
      </c>
      <c r="C62" s="69">
        <f>IF((C58-C29)&gt;1, C58-C29-1, "")</f>
        <v>4</v>
      </c>
      <c r="D62" s="70" t="str">
        <f>IF((C58-C29)&gt;1, "Tage", "")</f>
        <v>Tage</v>
      </c>
    </row>
    <row r="63" spans="2:5" ht="20" customHeight="1" thickBot="1" x14ac:dyDescent="0.25">
      <c r="B63" s="71" t="str">
        <f>IF((C58-C29)&gt;1, "Grundpreis / Jahr EV:", "(nur bei Grundversorgung einzutragen)")</f>
        <v>Grundpreis / Jahr EV:</v>
      </c>
      <c r="C63" s="72">
        <v>150</v>
      </c>
      <c r="D63" s="73" t="str">
        <f>IF((C58-C29)&gt;1, "€", "")</f>
        <v>€</v>
      </c>
    </row>
    <row r="64" spans="2:5" ht="20" customHeight="1" thickBot="1" x14ac:dyDescent="0.25">
      <c r="B64" s="71" t="str">
        <f>IF((C58-C29)&gt;1, "Arbeitspreis EV:", "(nur bei Grundversorgung einzutragen)")</f>
        <v>Arbeitspreis EV:</v>
      </c>
      <c r="C64" s="74">
        <v>6.83</v>
      </c>
      <c r="D64" s="73" t="str">
        <f>IF((C58-C29)&gt;1, "ct/kWh", "")</f>
        <v>ct/kWh</v>
      </c>
    </row>
    <row r="65" spans="2:5" ht="20" customHeight="1" thickBot="1" x14ac:dyDescent="0.25">
      <c r="B65" s="71" t="str">
        <f>IF((C58-C29)&gt;1, "Verbrauch EV:", "(nur bei Grundversorgung einzutragen)")</f>
        <v>Verbrauch EV:</v>
      </c>
      <c r="C65" s="75">
        <v>1500</v>
      </c>
      <c r="D65" s="73" t="str">
        <f>IF((C58-C29)&gt;1, "kWh", "")</f>
        <v>kWh</v>
      </c>
    </row>
    <row r="66" spans="2:5" ht="20" customHeight="1" x14ac:dyDescent="0.2">
      <c r="B66" s="71" t="str">
        <f>IF((C58-C29)&gt;1, "anteiliger Grundpreis EV:", "")</f>
        <v>anteiliger Grundpreis EV:</v>
      </c>
      <c r="C66" s="30">
        <f>IF((C58-C29)&gt;1, C63/365*C62, "")</f>
        <v>1.6438356164383561</v>
      </c>
      <c r="D66" s="73" t="str">
        <f>IF((C58-C29)&gt;1, "€", "")</f>
        <v>€</v>
      </c>
    </row>
    <row r="67" spans="2:5" ht="20" customHeight="1" x14ac:dyDescent="0.2">
      <c r="B67" s="76" t="str">
        <f>IF((C58-C29)&gt;1, "Summe EV:", "")</f>
        <v>Summe EV:</v>
      </c>
      <c r="C67" s="77">
        <f>IF((C58-C29)&gt;1, C64/365*C63+C65*C64/100, "")</f>
        <v>105.25684931506849</v>
      </c>
      <c r="D67" s="78" t="str">
        <f>IF((C58-C29)&gt;1, "€", "")</f>
        <v>€</v>
      </c>
    </row>
    <row r="69" spans="2:5" ht="20" customHeight="1" x14ac:dyDescent="0.2">
      <c r="B69" s="79" t="s">
        <v>46</v>
      </c>
    </row>
    <row r="70" spans="2:5" ht="20" customHeight="1" x14ac:dyDescent="0.2">
      <c r="B70" s="1" t="s">
        <v>47</v>
      </c>
      <c r="C70" s="67">
        <f>IF((C58-C29)&gt;1, C56-C62, C56)</f>
        <v>87</v>
      </c>
      <c r="D70" s="1" t="s">
        <v>12</v>
      </c>
    </row>
    <row r="71" spans="2:5" ht="20" customHeight="1" x14ac:dyDescent="0.2">
      <c r="B71" s="1" t="s">
        <v>48</v>
      </c>
      <c r="C71" s="30">
        <f>C59/365*C70</f>
        <v>31.5607397260274</v>
      </c>
      <c r="D71" s="1" t="s">
        <v>8</v>
      </c>
    </row>
    <row r="72" spans="2:5" ht="20" customHeight="1" x14ac:dyDescent="0.2">
      <c r="B72" s="1" t="s">
        <v>49</v>
      </c>
      <c r="C72" s="67">
        <f>IF((C58-C29)&gt;1, C12-C23-C65, C12-C23)</f>
        <v>6246.6</v>
      </c>
      <c r="D72" s="1" t="s">
        <v>4</v>
      </c>
    </row>
    <row r="73" spans="2:5" ht="20" customHeight="1" x14ac:dyDescent="0.2">
      <c r="B73" s="1" t="s">
        <v>50</v>
      </c>
      <c r="C73" s="30">
        <f>C71+C60*C72/100</f>
        <v>345.1400597260274</v>
      </c>
      <c r="D73" s="1" t="s">
        <v>8</v>
      </c>
    </row>
    <row r="74" spans="2:5" ht="20" customHeight="1" x14ac:dyDescent="0.2">
      <c r="C74" s="30"/>
    </row>
    <row r="75" spans="2:5" ht="20" customHeight="1" x14ac:dyDescent="0.2">
      <c r="B75" s="1" t="str">
        <f>IF((C58-C29)&gt;1, "Summe EV + Anschlussvertrag:", "")</f>
        <v>Summe EV + Anschlussvertrag:</v>
      </c>
      <c r="C75" s="30">
        <f>IF((C58-C29)&gt;1, C67+C73, "")</f>
        <v>450.39690904109591</v>
      </c>
      <c r="D75" s="1" t="str">
        <f>IF((C58-C29)&gt;1, "€", "")</f>
        <v>€</v>
      </c>
    </row>
    <row r="76" spans="2:5" ht="20" customHeight="1" thickBot="1" x14ac:dyDescent="0.25"/>
    <row r="77" spans="2:5" ht="47" customHeight="1" thickBot="1" x14ac:dyDescent="0.25">
      <c r="B77" s="83" t="s">
        <v>51</v>
      </c>
      <c r="C77" s="80">
        <f>IF((C58-C29)&gt;1, C73+C48+C67-C18, C73+C48-C18)</f>
        <v>223.34186794520554</v>
      </c>
      <c r="D77" s="81" t="s">
        <v>8</v>
      </c>
      <c r="E77" s="82"/>
    </row>
  </sheetData>
  <mergeCells count="7">
    <mergeCell ref="B54:E54"/>
    <mergeCell ref="B45:E45"/>
    <mergeCell ref="B37:E37"/>
    <mergeCell ref="B36:E36"/>
    <mergeCell ref="B2:E2"/>
    <mergeCell ref="B19:D19"/>
    <mergeCell ref="B9:E10"/>
  </mergeCells>
  <phoneticPr fontId="3" type="noConversion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2021-09-22T08:50:03Z</dcterms:created>
  <dcterms:modified xsi:type="dcterms:W3CDTF">2021-09-24T20:34:37Z</dcterms:modified>
</cp:coreProperties>
</file>