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2667CBED-A8F0-4AC1-9359-D459613488FE}" xr6:coauthVersionLast="47" xr6:coauthVersionMax="47" xr10:uidLastSave="{00000000-0000-0000-0000-000000000000}"/>
  <bookViews>
    <workbookView xWindow="-108" yWindow="-108" windowWidth="30936" windowHeight="16896" xr2:uid="{00000000-000D-0000-FFFF-FFFF00000000}"/>
  </bookViews>
  <sheets>
    <sheet name="Tabelle1" sheetId="1" r:id="rId1"/>
    <sheet name="gesetzliche rente" sheetId="4" r:id="rId2"/>
    <sheet name="Sheet1" sheetId="3" r:id="rId3"/>
    <sheet name="zinsvberechnung" sheetId="2" r:id="rId4"/>
    <sheet name="weitere fragen" sheetId="5"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4" l="1"/>
  <c r="S15" i="4"/>
  <c r="S14" i="4"/>
  <c r="S13" i="4"/>
  <c r="D50" i="1" l="1"/>
  <c r="D51" i="1"/>
  <c r="D52" i="1"/>
  <c r="D53" i="1"/>
  <c r="D54" i="1"/>
  <c r="D55" i="1"/>
  <c r="D56" i="1"/>
  <c r="D57" i="1"/>
  <c r="D58" i="1"/>
  <c r="D59" i="1"/>
  <c r="L37" i="3"/>
  <c r="L36" i="3"/>
  <c r="Q11" i="3"/>
  <c r="D22" i="1" l="1"/>
  <c r="D23" i="1"/>
  <c r="D24" i="1"/>
  <c r="D25" i="1"/>
  <c r="D26" i="1"/>
  <c r="D27" i="1"/>
  <c r="D28" i="1"/>
  <c r="D29" i="1"/>
  <c r="D30" i="1"/>
  <c r="D31" i="1"/>
  <c r="D32" i="1"/>
  <c r="D33" i="1"/>
  <c r="D34" i="1"/>
  <c r="D35" i="1"/>
  <c r="D36" i="1"/>
  <c r="D37" i="1"/>
  <c r="D38" i="1"/>
  <c r="D39" i="1"/>
  <c r="D40" i="1"/>
  <c r="D41" i="1"/>
  <c r="D42" i="1"/>
  <c r="D43" i="1"/>
  <c r="D44" i="1"/>
  <c r="D45" i="1"/>
  <c r="D46" i="1"/>
  <c r="D47" i="1"/>
  <c r="D48" i="1"/>
  <c r="D49" i="1"/>
  <c r="D21" i="1"/>
  <c r="B9" i="1"/>
  <c r="B10" i="1" s="1"/>
  <c r="K35" i="3"/>
  <c r="G22" i="1"/>
  <c r="G23" i="1"/>
  <c r="G24" i="1"/>
  <c r="G21" i="1"/>
  <c r="K36" i="3"/>
  <c r="K37" i="3"/>
  <c r="K38" i="3"/>
  <c r="K39" i="3"/>
  <c r="K40" i="3"/>
  <c r="K41" i="3"/>
  <c r="K42" i="3"/>
  <c r="K43" i="3"/>
  <c r="K44" i="3"/>
  <c r="K45" i="3"/>
  <c r="K46" i="3"/>
  <c r="K47" i="3"/>
  <c r="K48" i="3"/>
  <c r="K49" i="3"/>
  <c r="K50" i="3"/>
  <c r="K51" i="3"/>
  <c r="K52" i="3"/>
  <c r="K53" i="3"/>
  <c r="K54" i="3"/>
  <c r="K55" i="3"/>
  <c r="K56" i="3"/>
  <c r="K57" i="3"/>
  <c r="K58" i="3"/>
  <c r="K59" i="3"/>
  <c r="K60" i="3"/>
  <c r="G25" i="1" l="1"/>
  <c r="G32" i="1" s="1"/>
  <c r="E24" i="1"/>
  <c r="E21" i="1"/>
  <c r="E22" i="1"/>
  <c r="E23" i="1"/>
  <c r="E25" i="1"/>
  <c r="B11" i="1"/>
  <c r="Q10" i="3"/>
  <c r="AF24" i="1" l="1"/>
  <c r="AC21" i="1"/>
  <c r="AC23" i="1"/>
  <c r="Z24" i="1"/>
  <c r="AC25" i="1"/>
  <c r="AF23" i="1"/>
  <c r="AC24" i="1"/>
  <c r="Z22" i="1"/>
  <c r="AF25" i="1"/>
  <c r="AF21" i="1"/>
  <c r="Z21" i="1"/>
  <c r="AF22" i="1"/>
  <c r="AC22" i="1"/>
  <c r="Z23" i="1"/>
  <c r="Z25" i="1"/>
  <c r="G48" i="1"/>
  <c r="G36" i="1"/>
  <c r="G35" i="1"/>
  <c r="G41" i="1"/>
  <c r="G49" i="1"/>
  <c r="G40" i="1"/>
  <c r="G26" i="1"/>
  <c r="G39" i="1"/>
  <c r="G44" i="1"/>
  <c r="G29" i="1"/>
  <c r="G27" i="1"/>
  <c r="G38" i="1"/>
  <c r="G43" i="1"/>
  <c r="G28" i="1"/>
  <c r="G34" i="1"/>
  <c r="M22" i="1"/>
  <c r="M23" i="1"/>
  <c r="M24" i="1"/>
  <c r="M25" i="1"/>
  <c r="M21" i="1"/>
  <c r="E53" i="1"/>
  <c r="E59" i="1"/>
  <c r="E51" i="1"/>
  <c r="E58" i="1"/>
  <c r="E54" i="1"/>
  <c r="E56" i="1"/>
  <c r="E57" i="1"/>
  <c r="E52" i="1"/>
  <c r="E55" i="1"/>
  <c r="E50" i="1"/>
  <c r="G30" i="1"/>
  <c r="G52" i="1"/>
  <c r="G53" i="1"/>
  <c r="G57" i="1"/>
  <c r="G50" i="1"/>
  <c r="G51" i="1"/>
  <c r="G54" i="1"/>
  <c r="G55" i="1"/>
  <c r="G56" i="1"/>
  <c r="G58" i="1"/>
  <c r="G59" i="1"/>
  <c r="G37" i="1"/>
  <c r="G33" i="1"/>
  <c r="G47" i="1"/>
  <c r="G46" i="1"/>
  <c r="G31" i="1"/>
  <c r="G45" i="1"/>
  <c r="G42" i="1"/>
  <c r="E45" i="1"/>
  <c r="E39" i="1"/>
  <c r="E27" i="1"/>
  <c r="E31" i="1"/>
  <c r="E35" i="1"/>
  <c r="E40" i="1"/>
  <c r="E28" i="1"/>
  <c r="E43" i="1"/>
  <c r="E41" i="1"/>
  <c r="E29" i="1"/>
  <c r="E30" i="1"/>
  <c r="E42" i="1"/>
  <c r="E44" i="1"/>
  <c r="E33" i="1"/>
  <c r="E46" i="1"/>
  <c r="E34" i="1"/>
  <c r="E48" i="1"/>
  <c r="E36" i="1"/>
  <c r="E49" i="1"/>
  <c r="E26" i="1"/>
  <c r="E47" i="1"/>
  <c r="E37" i="1"/>
  <c r="E38" i="1"/>
  <c r="E32" i="1"/>
  <c r="H22" i="1"/>
  <c r="H21" i="1"/>
  <c r="H23" i="1"/>
  <c r="H24" i="1"/>
  <c r="H25" i="1"/>
  <c r="F22" i="1"/>
  <c r="F23" i="1"/>
  <c r="F24" i="1"/>
  <c r="F25" i="1"/>
  <c r="F21" i="1"/>
  <c r="J21" i="1" s="1"/>
  <c r="K32" i="3"/>
  <c r="K31" i="3"/>
  <c r="K33" i="3"/>
  <c r="K34" i="3"/>
  <c r="L35" i="3" s="1"/>
  <c r="K24" i="3"/>
  <c r="K23" i="3"/>
  <c r="K22" i="3"/>
  <c r="G24" i="3"/>
  <c r="G23" i="3"/>
  <c r="G22" i="3"/>
  <c r="AF28" i="1" l="1"/>
  <c r="AF40" i="1"/>
  <c r="AF52" i="1"/>
  <c r="AF29" i="1"/>
  <c r="AF53" i="1"/>
  <c r="AF42" i="1"/>
  <c r="AF32" i="1"/>
  <c r="AF33" i="1"/>
  <c r="AF26" i="1"/>
  <c r="AF34" i="1"/>
  <c r="AF47" i="1"/>
  <c r="AF41" i="1"/>
  <c r="AF30" i="1"/>
  <c r="AF54" i="1"/>
  <c r="AF55" i="1"/>
  <c r="AF44" i="1"/>
  <c r="AF58" i="1"/>
  <c r="AF59" i="1"/>
  <c r="AF36" i="1"/>
  <c r="AF48" i="1"/>
  <c r="AF27" i="1"/>
  <c r="AF39" i="1"/>
  <c r="AF56" i="1"/>
  <c r="AF46" i="1"/>
  <c r="AF35" i="1"/>
  <c r="AF37" i="1"/>
  <c r="AF49" i="1"/>
  <c r="AF51" i="1"/>
  <c r="AF31" i="1"/>
  <c r="AF45" i="1"/>
  <c r="AF38" i="1"/>
  <c r="AF50" i="1"/>
  <c r="AF43" i="1"/>
  <c r="AF57" i="1"/>
  <c r="AC31" i="1"/>
  <c r="AC43" i="1"/>
  <c r="AC55" i="1"/>
  <c r="AC32" i="1"/>
  <c r="AC44" i="1"/>
  <c r="AC33" i="1"/>
  <c r="AC34" i="1"/>
  <c r="AC58" i="1"/>
  <c r="AC59" i="1"/>
  <c r="AC49" i="1"/>
  <c r="AC56" i="1"/>
  <c r="AC35" i="1"/>
  <c r="AC36" i="1"/>
  <c r="AC26" i="1"/>
  <c r="AC27" i="1"/>
  <c r="AC39" i="1"/>
  <c r="AC51" i="1"/>
  <c r="AC42" i="1"/>
  <c r="AC54" i="1"/>
  <c r="AC45" i="1"/>
  <c r="AC46" i="1"/>
  <c r="AC48" i="1"/>
  <c r="AC28" i="1"/>
  <c r="AC40" i="1"/>
  <c r="AC52" i="1"/>
  <c r="AC57" i="1"/>
  <c r="AC47" i="1"/>
  <c r="AC37" i="1"/>
  <c r="AC50" i="1"/>
  <c r="AC29" i="1"/>
  <c r="AC41" i="1"/>
  <c r="AC53" i="1"/>
  <c r="AC30" i="1"/>
  <c r="AC38" i="1"/>
  <c r="Z35" i="1"/>
  <c r="Z47" i="1"/>
  <c r="Z59" i="1"/>
  <c r="Z48" i="1"/>
  <c r="Z27" i="1"/>
  <c r="Z49" i="1"/>
  <c r="Z30" i="1"/>
  <c r="Z36" i="1"/>
  <c r="Z37" i="1"/>
  <c r="Z51" i="1"/>
  <c r="Z52" i="1"/>
  <c r="Z42" i="1"/>
  <c r="Z31" i="1"/>
  <c r="Z43" i="1"/>
  <c r="Z55" i="1"/>
  <c r="Z44" i="1"/>
  <c r="Z56" i="1"/>
  <c r="Z57" i="1"/>
  <c r="Z58" i="1"/>
  <c r="Z26" i="1"/>
  <c r="Z38" i="1"/>
  <c r="Z40" i="1"/>
  <c r="Z29" i="1"/>
  <c r="Z32" i="1"/>
  <c r="Z46" i="1"/>
  <c r="Z28" i="1"/>
  <c r="Z53" i="1"/>
  <c r="Z54" i="1"/>
  <c r="Z33" i="1"/>
  <c r="Z45" i="1"/>
  <c r="Z34" i="1"/>
  <c r="Z50" i="1"/>
  <c r="Z39" i="1"/>
  <c r="Z41" i="1"/>
  <c r="O21" i="1"/>
  <c r="O22" i="1"/>
  <c r="O23" i="1"/>
  <c r="O24" i="1"/>
  <c r="P21" i="1"/>
  <c r="R21" i="1" s="1"/>
  <c r="P25" i="1"/>
  <c r="P24" i="1"/>
  <c r="P23" i="1"/>
  <c r="R23" i="1" s="1"/>
  <c r="P22" i="1"/>
  <c r="F50" i="1"/>
  <c r="F53" i="1"/>
  <c r="F59" i="1"/>
  <c r="F57" i="1"/>
  <c r="F51" i="1"/>
  <c r="F58" i="1"/>
  <c r="J58" i="1" s="1"/>
  <c r="F56" i="1"/>
  <c r="F54" i="1"/>
  <c r="F55" i="1"/>
  <c r="F52" i="1"/>
  <c r="N21" i="1"/>
  <c r="M34" i="1"/>
  <c r="M46" i="1"/>
  <c r="M58" i="1"/>
  <c r="M59" i="1"/>
  <c r="M35" i="1"/>
  <c r="M47" i="1"/>
  <c r="M36" i="1"/>
  <c r="M48" i="1"/>
  <c r="M37" i="1"/>
  <c r="M49" i="1"/>
  <c r="M57" i="1"/>
  <c r="N25" i="1"/>
  <c r="M38" i="1"/>
  <c r="M50" i="1"/>
  <c r="M27" i="1"/>
  <c r="M39" i="1"/>
  <c r="M51" i="1"/>
  <c r="M26" i="1"/>
  <c r="M28" i="1"/>
  <c r="M40" i="1"/>
  <c r="M52" i="1"/>
  <c r="M29" i="1"/>
  <c r="M41" i="1"/>
  <c r="M53" i="1"/>
  <c r="M45" i="1"/>
  <c r="M30" i="1"/>
  <c r="M42" i="1"/>
  <c r="M54" i="1"/>
  <c r="M31" i="1"/>
  <c r="M43" i="1"/>
  <c r="M55" i="1"/>
  <c r="M33" i="1"/>
  <c r="M32" i="1"/>
  <c r="M44" i="1"/>
  <c r="M56" i="1"/>
  <c r="N24" i="1"/>
  <c r="N23" i="1"/>
  <c r="H51" i="1"/>
  <c r="H58" i="1"/>
  <c r="H54" i="1"/>
  <c r="H56" i="1"/>
  <c r="H59" i="1"/>
  <c r="H57" i="1"/>
  <c r="H52" i="1"/>
  <c r="O25" i="1"/>
  <c r="H50" i="1"/>
  <c r="H53" i="1"/>
  <c r="H55" i="1"/>
  <c r="N22" i="1"/>
  <c r="F31" i="1"/>
  <c r="F36" i="1"/>
  <c r="F48" i="1"/>
  <c r="F26" i="1"/>
  <c r="F37" i="1"/>
  <c r="F49" i="1"/>
  <c r="F39" i="1"/>
  <c r="F40" i="1"/>
  <c r="F30" i="1"/>
  <c r="F38" i="1"/>
  <c r="I25" i="1"/>
  <c r="F27" i="1"/>
  <c r="F28" i="1"/>
  <c r="F41" i="1"/>
  <c r="F29" i="1"/>
  <c r="F42" i="1"/>
  <c r="F43" i="1"/>
  <c r="F32" i="1"/>
  <c r="F44" i="1"/>
  <c r="F33" i="1"/>
  <c r="F45" i="1"/>
  <c r="F34" i="1"/>
  <c r="F46" i="1"/>
  <c r="J25" i="1"/>
  <c r="F35" i="1"/>
  <c r="F47" i="1"/>
  <c r="I23" i="1"/>
  <c r="J23" i="1"/>
  <c r="K24" i="1"/>
  <c r="L24" i="1"/>
  <c r="H34" i="1"/>
  <c r="H46" i="1"/>
  <c r="H49" i="1"/>
  <c r="H35" i="1"/>
  <c r="H47" i="1"/>
  <c r="H37" i="1"/>
  <c r="K25" i="1"/>
  <c r="H38" i="1"/>
  <c r="H36" i="1"/>
  <c r="H48" i="1"/>
  <c r="H27" i="1"/>
  <c r="H39" i="1"/>
  <c r="H40" i="1"/>
  <c r="H42" i="1"/>
  <c r="H28" i="1"/>
  <c r="H29" i="1"/>
  <c r="H33" i="1"/>
  <c r="H31" i="1"/>
  <c r="H26" i="1"/>
  <c r="H41" i="1"/>
  <c r="H43" i="1"/>
  <c r="L25" i="1"/>
  <c r="H32" i="1"/>
  <c r="H44" i="1"/>
  <c r="H30" i="1"/>
  <c r="H45" i="1"/>
  <c r="K23" i="1"/>
  <c r="L23" i="1"/>
  <c r="I24" i="1"/>
  <c r="J24" i="1"/>
  <c r="I22" i="1"/>
  <c r="J22" i="1"/>
  <c r="K22" i="1"/>
  <c r="L22" i="1"/>
  <c r="L21" i="1"/>
  <c r="I21" i="1"/>
  <c r="K21" i="1"/>
  <c r="G17" i="3"/>
  <c r="K17" i="3"/>
  <c r="K18" i="3" s="1"/>
  <c r="L18" i="3" s="1"/>
  <c r="G21" i="3"/>
  <c r="G20" i="3"/>
  <c r="G19" i="3"/>
  <c r="G18" i="3"/>
  <c r="K30" i="3"/>
  <c r="E30" i="2"/>
  <c r="E21" i="2"/>
  <c r="E20" i="2"/>
  <c r="E16" i="2"/>
  <c r="E19" i="2" s="1"/>
  <c r="O40" i="1" l="1"/>
  <c r="N40" i="1"/>
  <c r="S22" i="1"/>
  <c r="S24" i="1"/>
  <c r="S25" i="1"/>
  <c r="R24" i="1"/>
  <c r="S21" i="1"/>
  <c r="S23" i="1"/>
  <c r="R22" i="1"/>
  <c r="R25" i="1"/>
  <c r="O33" i="1"/>
  <c r="O29" i="1"/>
  <c r="N33" i="1"/>
  <c r="O48" i="1"/>
  <c r="Q22" i="1"/>
  <c r="Q23" i="1"/>
  <c r="Q24" i="1"/>
  <c r="Q25" i="1"/>
  <c r="Q21" i="1"/>
  <c r="O28" i="1"/>
  <c r="O36" i="1"/>
  <c r="N43" i="1"/>
  <c r="O47" i="1"/>
  <c r="O35" i="1"/>
  <c r="N39" i="1"/>
  <c r="O39" i="1"/>
  <c r="P46" i="1"/>
  <c r="N46" i="1"/>
  <c r="N53" i="1"/>
  <c r="P53" i="1"/>
  <c r="R53" i="1" s="1"/>
  <c r="N56" i="1"/>
  <c r="P56" i="1"/>
  <c r="R56" i="1" s="1"/>
  <c r="P41" i="1"/>
  <c r="N57" i="1"/>
  <c r="P57" i="1"/>
  <c r="P30" i="1"/>
  <c r="P44" i="1"/>
  <c r="P29" i="1"/>
  <c r="P49" i="1"/>
  <c r="O46" i="1"/>
  <c r="P32" i="1"/>
  <c r="P52" i="1"/>
  <c r="R52" i="1" s="1"/>
  <c r="P37" i="1"/>
  <c r="R37" i="1" s="1"/>
  <c r="P42" i="1"/>
  <c r="P50" i="1"/>
  <c r="R50" i="1" s="1"/>
  <c r="O30" i="1"/>
  <c r="P33" i="1"/>
  <c r="P40" i="1"/>
  <c r="P48" i="1"/>
  <c r="P38" i="1"/>
  <c r="O42" i="1"/>
  <c r="N55" i="1"/>
  <c r="P55" i="1"/>
  <c r="R55" i="1" s="1"/>
  <c r="P28" i="1"/>
  <c r="P36" i="1"/>
  <c r="R36" i="1" s="1"/>
  <c r="P27" i="1"/>
  <c r="P34" i="1"/>
  <c r="O27" i="1"/>
  <c r="P43" i="1"/>
  <c r="P26" i="1"/>
  <c r="P47" i="1"/>
  <c r="N42" i="1"/>
  <c r="P31" i="1"/>
  <c r="R31" i="1" s="1"/>
  <c r="N51" i="1"/>
  <c r="P51" i="1"/>
  <c r="P35" i="1"/>
  <c r="P58" i="1"/>
  <c r="R58" i="1" s="1"/>
  <c r="P45" i="1"/>
  <c r="N30" i="1"/>
  <c r="P54" i="1"/>
  <c r="P39" i="1"/>
  <c r="N59" i="1"/>
  <c r="P59" i="1"/>
  <c r="R59" i="1" s="1"/>
  <c r="N26" i="1"/>
  <c r="O44" i="1"/>
  <c r="O43" i="1"/>
  <c r="N47" i="1"/>
  <c r="N35" i="1"/>
  <c r="N44" i="1"/>
  <c r="N34" i="1"/>
  <c r="N45" i="1"/>
  <c r="O34" i="1"/>
  <c r="O45" i="1"/>
  <c r="N48" i="1"/>
  <c r="N36" i="1"/>
  <c r="N38" i="1"/>
  <c r="O38" i="1"/>
  <c r="O26" i="1"/>
  <c r="L50" i="1"/>
  <c r="K50" i="1"/>
  <c r="N49" i="1"/>
  <c r="I55" i="1"/>
  <c r="J55" i="1"/>
  <c r="N52" i="1"/>
  <c r="I54" i="1"/>
  <c r="J54" i="1"/>
  <c r="O49" i="1"/>
  <c r="K52" i="1"/>
  <c r="O52" i="1"/>
  <c r="L52" i="1"/>
  <c r="I56" i="1"/>
  <c r="J56" i="1"/>
  <c r="K53" i="1"/>
  <c r="L53" i="1"/>
  <c r="O53" i="1"/>
  <c r="J52" i="1"/>
  <c r="I52" i="1"/>
  <c r="L57" i="1"/>
  <c r="K57" i="1"/>
  <c r="O57" i="1"/>
  <c r="K55" i="1"/>
  <c r="O55" i="1"/>
  <c r="L55" i="1"/>
  <c r="O32" i="1"/>
  <c r="N37" i="1"/>
  <c r="K59" i="1"/>
  <c r="L59" i="1"/>
  <c r="O59" i="1"/>
  <c r="I51" i="1"/>
  <c r="J51" i="1"/>
  <c r="N32" i="1"/>
  <c r="L56" i="1"/>
  <c r="O56" i="1"/>
  <c r="K56" i="1"/>
  <c r="I57" i="1"/>
  <c r="J57" i="1"/>
  <c r="J49" i="1"/>
  <c r="L54" i="1"/>
  <c r="K54" i="1"/>
  <c r="O54" i="1"/>
  <c r="N54" i="1"/>
  <c r="I59" i="1"/>
  <c r="J59" i="1"/>
  <c r="K58" i="1"/>
  <c r="L58" i="1"/>
  <c r="O58" i="1"/>
  <c r="N58" i="1"/>
  <c r="I53" i="1"/>
  <c r="J53" i="1"/>
  <c r="K51" i="1"/>
  <c r="O51" i="1"/>
  <c r="L51" i="1"/>
  <c r="O50" i="1"/>
  <c r="N50" i="1"/>
  <c r="I50" i="1"/>
  <c r="J50" i="1"/>
  <c r="O41" i="1"/>
  <c r="N28" i="1"/>
  <c r="N31" i="1"/>
  <c r="O31" i="1"/>
  <c r="O37" i="1"/>
  <c r="I58" i="1"/>
  <c r="J27" i="1"/>
  <c r="N27" i="1"/>
  <c r="J29" i="1"/>
  <c r="N29" i="1"/>
  <c r="J41" i="1"/>
  <c r="N41" i="1"/>
  <c r="I27" i="1"/>
  <c r="K34" i="1"/>
  <c r="L34" i="1"/>
  <c r="L27" i="1"/>
  <c r="K27" i="1"/>
  <c r="J43" i="1"/>
  <c r="I43" i="1"/>
  <c r="I44" i="1"/>
  <c r="J44" i="1"/>
  <c r="K48" i="1"/>
  <c r="L48" i="1"/>
  <c r="J42" i="1"/>
  <c r="I42" i="1"/>
  <c r="J37" i="1"/>
  <c r="I37" i="1"/>
  <c r="K36" i="1"/>
  <c r="L36" i="1"/>
  <c r="J26" i="1"/>
  <c r="I26" i="1"/>
  <c r="L32" i="1"/>
  <c r="K32" i="1"/>
  <c r="K38" i="1"/>
  <c r="L38" i="1"/>
  <c r="J47" i="1"/>
  <c r="I47" i="1"/>
  <c r="J39" i="1"/>
  <c r="I39" i="1"/>
  <c r="J35" i="1"/>
  <c r="I35" i="1"/>
  <c r="J28" i="1"/>
  <c r="I28" i="1"/>
  <c r="I48" i="1"/>
  <c r="J48" i="1"/>
  <c r="L41" i="1"/>
  <c r="K41" i="1"/>
  <c r="K33" i="1"/>
  <c r="L33" i="1"/>
  <c r="K37" i="1"/>
  <c r="L37" i="1"/>
  <c r="I36" i="1"/>
  <c r="J36" i="1"/>
  <c r="J40" i="1"/>
  <c r="I40" i="1"/>
  <c r="L43" i="1"/>
  <c r="K43" i="1"/>
  <c r="L31" i="1"/>
  <c r="K31" i="1"/>
  <c r="L29" i="1"/>
  <c r="K29" i="1"/>
  <c r="K47" i="1"/>
  <c r="L47" i="1"/>
  <c r="I46" i="1"/>
  <c r="J46" i="1"/>
  <c r="I31" i="1"/>
  <c r="J31" i="1"/>
  <c r="L39" i="1"/>
  <c r="K39" i="1"/>
  <c r="K26" i="1"/>
  <c r="L26" i="1"/>
  <c r="K45" i="1"/>
  <c r="L45" i="1"/>
  <c r="L28" i="1"/>
  <c r="K28" i="1"/>
  <c r="K35" i="1"/>
  <c r="L35" i="1"/>
  <c r="J34" i="1"/>
  <c r="I34" i="1"/>
  <c r="I49" i="1"/>
  <c r="L42" i="1"/>
  <c r="K42" i="1"/>
  <c r="K49" i="1"/>
  <c r="L49" i="1"/>
  <c r="J45" i="1"/>
  <c r="I45" i="1"/>
  <c r="J38" i="1"/>
  <c r="I38" i="1"/>
  <c r="I41" i="1"/>
  <c r="I32" i="1"/>
  <c r="J32" i="1"/>
  <c r="L30" i="1"/>
  <c r="K30" i="1"/>
  <c r="L44" i="1"/>
  <c r="K44" i="1"/>
  <c r="K40" i="1"/>
  <c r="L40" i="1"/>
  <c r="K46" i="1"/>
  <c r="L46" i="1"/>
  <c r="J33" i="1"/>
  <c r="I33" i="1"/>
  <c r="J30" i="1"/>
  <c r="I30" i="1"/>
  <c r="I29" i="1"/>
  <c r="K19" i="3"/>
  <c r="L19" i="3" s="1"/>
  <c r="H18" i="3"/>
  <c r="H19" i="3"/>
  <c r="H20" i="3"/>
  <c r="H21" i="3"/>
  <c r="T23" i="1" l="1"/>
  <c r="W23" i="1"/>
  <c r="X23" i="1" s="1"/>
  <c r="V23" i="1"/>
  <c r="Y23" i="1" s="1"/>
  <c r="U25" i="1"/>
  <c r="V25" i="1"/>
  <c r="Y25" i="1" s="1"/>
  <c r="W25" i="1"/>
  <c r="X25" i="1" s="1"/>
  <c r="T24" i="1"/>
  <c r="W24" i="1"/>
  <c r="X24" i="1" s="1"/>
  <c r="V24" i="1"/>
  <c r="Y24" i="1" s="1"/>
  <c r="U21" i="1"/>
  <c r="W21" i="1"/>
  <c r="X21" i="1" s="1"/>
  <c r="V21" i="1"/>
  <c r="Y21" i="1" s="1"/>
  <c r="U22" i="1"/>
  <c r="W22" i="1"/>
  <c r="X22" i="1" s="1"/>
  <c r="V22" i="1"/>
  <c r="Y22" i="1" s="1"/>
  <c r="U24" i="1"/>
  <c r="U23" i="1"/>
  <c r="T21" i="1"/>
  <c r="S39" i="1"/>
  <c r="S43" i="1"/>
  <c r="S33" i="1"/>
  <c r="S57" i="1"/>
  <c r="R33" i="1"/>
  <c r="S41" i="1"/>
  <c r="S45" i="1"/>
  <c r="S27" i="1"/>
  <c r="S42" i="1"/>
  <c r="S56" i="1"/>
  <c r="R57" i="1"/>
  <c r="S35" i="1"/>
  <c r="S28" i="1"/>
  <c r="S52" i="1"/>
  <c r="S53" i="1"/>
  <c r="S34" i="1"/>
  <c r="S51" i="1"/>
  <c r="S55" i="1"/>
  <c r="T55" i="1" s="1"/>
  <c r="S32" i="1"/>
  <c r="R34" i="1"/>
  <c r="R45" i="1"/>
  <c r="T25" i="1"/>
  <c r="T22" i="1"/>
  <c r="S36" i="1"/>
  <c r="T36" i="1" s="1"/>
  <c r="S31" i="1"/>
  <c r="S49" i="1"/>
  <c r="S46" i="1"/>
  <c r="S54" i="1"/>
  <c r="S50" i="1"/>
  <c r="S38" i="1"/>
  <c r="S29" i="1"/>
  <c r="S59" i="1"/>
  <c r="W59" i="1" s="1"/>
  <c r="S47" i="1"/>
  <c r="S48" i="1"/>
  <c r="S44" i="1"/>
  <c r="R47" i="1"/>
  <c r="R49" i="1"/>
  <c r="S58" i="1"/>
  <c r="S37" i="1"/>
  <c r="U37" i="1" s="1"/>
  <c r="S26" i="1"/>
  <c r="U26" i="1"/>
  <c r="S40" i="1"/>
  <c r="T40" i="1" s="1"/>
  <c r="S30" i="1"/>
  <c r="U30" i="1" s="1"/>
  <c r="R26" i="1"/>
  <c r="R51" i="1"/>
  <c r="R54" i="1"/>
  <c r="R38" i="1"/>
  <c r="R43" i="1"/>
  <c r="R29" i="1"/>
  <c r="R46" i="1"/>
  <c r="R30" i="1"/>
  <c r="R28" i="1"/>
  <c r="R32" i="1"/>
  <c r="R27" i="1"/>
  <c r="R48" i="1"/>
  <c r="R42" i="1"/>
  <c r="R40" i="1"/>
  <c r="R39" i="1"/>
  <c r="R44" i="1"/>
  <c r="R35" i="1"/>
  <c r="R41" i="1"/>
  <c r="Q55" i="1"/>
  <c r="Q59" i="1"/>
  <c r="Q47" i="1"/>
  <c r="Q38" i="1"/>
  <c r="Q49" i="1"/>
  <c r="Q26" i="1"/>
  <c r="Q48" i="1"/>
  <c r="Q29" i="1"/>
  <c r="Q39" i="1"/>
  <c r="Q43" i="1"/>
  <c r="Q40" i="1"/>
  <c r="Q44" i="1"/>
  <c r="Q46" i="1"/>
  <c r="Q53" i="1"/>
  <c r="Q54" i="1"/>
  <c r="Q33" i="1"/>
  <c r="Q30" i="1"/>
  <c r="Q34" i="1"/>
  <c r="Q31" i="1"/>
  <c r="Q45" i="1"/>
  <c r="Q27" i="1"/>
  <c r="Q50" i="1"/>
  <c r="Q57" i="1"/>
  <c r="Q58" i="1"/>
  <c r="Q36" i="1"/>
  <c r="Q42" i="1"/>
  <c r="Q32" i="1"/>
  <c r="Q35" i="1"/>
  <c r="Q37" i="1"/>
  <c r="Q41" i="1"/>
  <c r="Q51" i="1"/>
  <c r="Q28" i="1"/>
  <c r="Q52" i="1"/>
  <c r="Q56" i="1"/>
  <c r="K20" i="3"/>
  <c r="K21" i="3" s="1"/>
  <c r="L21" i="3" s="1"/>
  <c r="AG24" i="1" l="1"/>
  <c r="AH24" i="1" s="1"/>
  <c r="AD24" i="1"/>
  <c r="AE24" i="1" s="1"/>
  <c r="AA24" i="1"/>
  <c r="AB24" i="1" s="1"/>
  <c r="AA25" i="1"/>
  <c r="AB25" i="1" s="1"/>
  <c r="AD25" i="1"/>
  <c r="AE25" i="1" s="1"/>
  <c r="AG25" i="1"/>
  <c r="AH25" i="1" s="1"/>
  <c r="AD22" i="1"/>
  <c r="AE22" i="1" s="1"/>
  <c r="AA22" i="1"/>
  <c r="AB22" i="1" s="1"/>
  <c r="AG22" i="1"/>
  <c r="AH22" i="1" s="1"/>
  <c r="AA23" i="1"/>
  <c r="AB23" i="1" s="1"/>
  <c r="AD23" i="1"/>
  <c r="AE23" i="1" s="1"/>
  <c r="AG23" i="1"/>
  <c r="AH23" i="1" s="1"/>
  <c r="AA21" i="1"/>
  <c r="AB21" i="1" s="1"/>
  <c r="AG21" i="1"/>
  <c r="AH21" i="1" s="1"/>
  <c r="AD21" i="1"/>
  <c r="AE21" i="1" s="1"/>
  <c r="U55" i="1"/>
  <c r="T27" i="1"/>
  <c r="W27" i="1"/>
  <c r="X27" i="1" s="1"/>
  <c r="V27" i="1"/>
  <c r="Y27" i="1" s="1"/>
  <c r="T42" i="1"/>
  <c r="W42" i="1"/>
  <c r="X42" i="1" s="1"/>
  <c r="V42" i="1"/>
  <c r="Y42" i="1" s="1"/>
  <c r="U53" i="1"/>
  <c r="W53" i="1"/>
  <c r="X53" i="1" s="1"/>
  <c r="V53" i="1"/>
  <c r="Y53" i="1" s="1"/>
  <c r="U59" i="1"/>
  <c r="X59" i="1"/>
  <c r="V59" i="1"/>
  <c r="Y59" i="1" s="1"/>
  <c r="T32" i="1"/>
  <c r="V32" i="1"/>
  <c r="Y32" i="1" s="1"/>
  <c r="W32" i="1"/>
  <c r="X32" i="1" s="1"/>
  <c r="T52" i="1"/>
  <c r="W52" i="1"/>
  <c r="X52" i="1" s="1"/>
  <c r="V52" i="1"/>
  <c r="Y52" i="1" s="1"/>
  <c r="U39" i="1"/>
  <c r="W39" i="1"/>
  <c r="X39" i="1" s="1"/>
  <c r="V39" i="1"/>
  <c r="Y39" i="1" s="1"/>
  <c r="V26" i="1"/>
  <c r="Y26" i="1" s="1"/>
  <c r="W26" i="1"/>
  <c r="X26" i="1" s="1"/>
  <c r="T49" i="1"/>
  <c r="V49" i="1"/>
  <c r="Y49" i="1" s="1"/>
  <c r="W49" i="1"/>
  <c r="X49" i="1" s="1"/>
  <c r="T45" i="1"/>
  <c r="W45" i="1"/>
  <c r="X45" i="1" s="1"/>
  <c r="V45" i="1"/>
  <c r="Y45" i="1" s="1"/>
  <c r="U54" i="1"/>
  <c r="V54" i="1"/>
  <c r="Y54" i="1" s="1"/>
  <c r="W54" i="1"/>
  <c r="X54" i="1" s="1"/>
  <c r="T46" i="1"/>
  <c r="W46" i="1"/>
  <c r="X46" i="1" s="1"/>
  <c r="V46" i="1"/>
  <c r="Y46" i="1" s="1"/>
  <c r="T37" i="1"/>
  <c r="V37" i="1"/>
  <c r="Y37" i="1" s="1"/>
  <c r="W37" i="1"/>
  <c r="X37" i="1" s="1"/>
  <c r="T28" i="1"/>
  <c r="V28" i="1"/>
  <c r="Y28" i="1" s="1"/>
  <c r="W28" i="1"/>
  <c r="X28" i="1" s="1"/>
  <c r="T48" i="1"/>
  <c r="W48" i="1"/>
  <c r="X48" i="1" s="1"/>
  <c r="V48" i="1"/>
  <c r="Y48" i="1" s="1"/>
  <c r="T43" i="1"/>
  <c r="V43" i="1"/>
  <c r="Y43" i="1" s="1"/>
  <c r="W43" i="1"/>
  <c r="X43" i="1" s="1"/>
  <c r="U31" i="1"/>
  <c r="V31" i="1"/>
  <c r="Y31" i="1" s="1"/>
  <c r="W31" i="1"/>
  <c r="X31" i="1" s="1"/>
  <c r="U41" i="1"/>
  <c r="W41" i="1"/>
  <c r="X41" i="1" s="1"/>
  <c r="V41" i="1"/>
  <c r="Y41" i="1" s="1"/>
  <c r="U38" i="1"/>
  <c r="W38" i="1"/>
  <c r="X38" i="1" s="1"/>
  <c r="V38" i="1"/>
  <c r="Y38" i="1" s="1"/>
  <c r="V55" i="1"/>
  <c r="Y55" i="1" s="1"/>
  <c r="W55" i="1"/>
  <c r="X55" i="1" s="1"/>
  <c r="T35" i="1"/>
  <c r="W35" i="1"/>
  <c r="X35" i="1" s="1"/>
  <c r="V35" i="1"/>
  <c r="Y35" i="1" s="1"/>
  <c r="T54" i="1"/>
  <c r="U29" i="1"/>
  <c r="V29" i="1"/>
  <c r="Y29" i="1" s="1"/>
  <c r="W29" i="1"/>
  <c r="X29" i="1" s="1"/>
  <c r="U40" i="1"/>
  <c r="W40" i="1"/>
  <c r="X40" i="1" s="1"/>
  <c r="V40" i="1"/>
  <c r="Y40" i="1" s="1"/>
  <c r="U33" i="1"/>
  <c r="V33" i="1"/>
  <c r="Y33" i="1" s="1"/>
  <c r="W33" i="1"/>
  <c r="X33" i="1" s="1"/>
  <c r="T47" i="1"/>
  <c r="W47" i="1"/>
  <c r="X47" i="1" s="1"/>
  <c r="V47" i="1"/>
  <c r="Y47" i="1" s="1"/>
  <c r="U58" i="1"/>
  <c r="W58" i="1"/>
  <c r="X58" i="1" s="1"/>
  <c r="V58" i="1"/>
  <c r="Y58" i="1" s="1"/>
  <c r="T44" i="1"/>
  <c r="V44" i="1"/>
  <c r="Y44" i="1" s="1"/>
  <c r="W44" i="1"/>
  <c r="X44" i="1" s="1"/>
  <c r="T50" i="1"/>
  <c r="V50" i="1"/>
  <c r="Y50" i="1" s="1"/>
  <c r="W50" i="1"/>
  <c r="X50" i="1" s="1"/>
  <c r="U36" i="1"/>
  <c r="V36" i="1"/>
  <c r="Y36" i="1" s="1"/>
  <c r="W36" i="1"/>
  <c r="X36" i="1" s="1"/>
  <c r="T51" i="1"/>
  <c r="W51" i="1"/>
  <c r="X51" i="1" s="1"/>
  <c r="V51" i="1"/>
  <c r="Y51" i="1" s="1"/>
  <c r="U57" i="1"/>
  <c r="V57" i="1"/>
  <c r="Y57" i="1" s="1"/>
  <c r="W57" i="1"/>
  <c r="X57" i="1" s="1"/>
  <c r="T34" i="1"/>
  <c r="W34" i="1"/>
  <c r="X34" i="1" s="1"/>
  <c r="V34" i="1"/>
  <c r="Y34" i="1" s="1"/>
  <c r="T30" i="1"/>
  <c r="V30" i="1"/>
  <c r="Y30" i="1" s="1"/>
  <c r="W30" i="1"/>
  <c r="X30" i="1" s="1"/>
  <c r="T26" i="1"/>
  <c r="U56" i="1"/>
  <c r="V56" i="1"/>
  <c r="Y56" i="1" s="1"/>
  <c r="W56" i="1"/>
  <c r="X56" i="1" s="1"/>
  <c r="T53" i="1"/>
  <c r="T58" i="1"/>
  <c r="U28" i="1"/>
  <c r="U35" i="1"/>
  <c r="U46" i="1"/>
  <c r="U34" i="1"/>
  <c r="U27" i="1"/>
  <c r="U42" i="1"/>
  <c r="U49" i="1"/>
  <c r="U50" i="1"/>
  <c r="T31" i="1"/>
  <c r="T56" i="1"/>
  <c r="T41" i="1"/>
  <c r="U52" i="1"/>
  <c r="T33" i="1"/>
  <c r="T29" i="1"/>
  <c r="U32" i="1"/>
  <c r="U48" i="1"/>
  <c r="U43" i="1"/>
  <c r="U47" i="1"/>
  <c r="T38" i="1"/>
  <c r="T57" i="1"/>
  <c r="T39" i="1"/>
  <c r="U45" i="1"/>
  <c r="U44" i="1"/>
  <c r="T59" i="1"/>
  <c r="U51" i="1"/>
  <c r="L20" i="3"/>
  <c r="AG50" i="1" l="1"/>
  <c r="AH50" i="1" s="1"/>
  <c r="AD50" i="1"/>
  <c r="AE50" i="1" s="1"/>
  <c r="AA50" i="1"/>
  <c r="AB50" i="1" s="1"/>
  <c r="AA39" i="1"/>
  <c r="AB39" i="1" s="1"/>
  <c r="AD39" i="1"/>
  <c r="AE39" i="1" s="1"/>
  <c r="AG39" i="1"/>
  <c r="AH39" i="1" s="1"/>
  <c r="AA54" i="1"/>
  <c r="AB54" i="1" s="1"/>
  <c r="AD54" i="1"/>
  <c r="AE54" i="1" s="1"/>
  <c r="AG54" i="1"/>
  <c r="AH54" i="1" s="1"/>
  <c r="AG33" i="1"/>
  <c r="AH33" i="1" s="1"/>
  <c r="AA33" i="1"/>
  <c r="AB33" i="1" s="1"/>
  <c r="AD33" i="1"/>
  <c r="AE33" i="1" s="1"/>
  <c r="AA55" i="1"/>
  <c r="AB55" i="1" s="1"/>
  <c r="AD55" i="1"/>
  <c r="AE55" i="1" s="1"/>
  <c r="AG55" i="1"/>
  <c r="AH55" i="1" s="1"/>
  <c r="AA52" i="1"/>
  <c r="AB52" i="1" s="1"/>
  <c r="AD52" i="1"/>
  <c r="AE52" i="1" s="1"/>
  <c r="AG52" i="1"/>
  <c r="AH52" i="1" s="1"/>
  <c r="AG42" i="1"/>
  <c r="AH42" i="1" s="1"/>
  <c r="AA42" i="1"/>
  <c r="AB42" i="1" s="1"/>
  <c r="AD42" i="1"/>
  <c r="AE42" i="1" s="1"/>
  <c r="AG34" i="1"/>
  <c r="AH34" i="1" s="1"/>
  <c r="AD34" i="1"/>
  <c r="AE34" i="1" s="1"/>
  <c r="AA34" i="1"/>
  <c r="AB34" i="1" s="1"/>
  <c r="AD45" i="1"/>
  <c r="AE45" i="1" s="1"/>
  <c r="AG45" i="1"/>
  <c r="AH45" i="1" s="1"/>
  <c r="AA45" i="1"/>
  <c r="AB45" i="1" s="1"/>
  <c r="AG26" i="1"/>
  <c r="AH26" i="1" s="1"/>
  <c r="AD26" i="1"/>
  <c r="AE26" i="1" s="1"/>
  <c r="AA26" i="1"/>
  <c r="AB26" i="1" s="1"/>
  <c r="AG57" i="1"/>
  <c r="AH57" i="1" s="1"/>
  <c r="AA57" i="1"/>
  <c r="AB57" i="1" s="1"/>
  <c r="AD57" i="1"/>
  <c r="AE57" i="1" s="1"/>
  <c r="AG58" i="1"/>
  <c r="AH58" i="1" s="1"/>
  <c r="AA58" i="1"/>
  <c r="AB58" i="1" s="1"/>
  <c r="AD58" i="1"/>
  <c r="AE58" i="1" s="1"/>
  <c r="AA28" i="1"/>
  <c r="AB28" i="1" s="1"/>
  <c r="AG28" i="1"/>
  <c r="AH28" i="1" s="1"/>
  <c r="AD28" i="1"/>
  <c r="AE28" i="1" s="1"/>
  <c r="AG48" i="1"/>
  <c r="AH48" i="1" s="1"/>
  <c r="AD48" i="1"/>
  <c r="AE48" i="1" s="1"/>
  <c r="AA48" i="1"/>
  <c r="AB48" i="1" s="1"/>
  <c r="AA56" i="1"/>
  <c r="AB56" i="1" s="1"/>
  <c r="AD56" i="1"/>
  <c r="AE56" i="1" s="1"/>
  <c r="AG56" i="1"/>
  <c r="AH56" i="1" s="1"/>
  <c r="AA29" i="1"/>
  <c r="AB29" i="1" s="1"/>
  <c r="AG29" i="1"/>
  <c r="AH29" i="1" s="1"/>
  <c r="AD29" i="1"/>
  <c r="AE29" i="1" s="1"/>
  <c r="AG27" i="1"/>
  <c r="AH27" i="1" s="1"/>
  <c r="AA27" i="1"/>
  <c r="AB27" i="1" s="1"/>
  <c r="AD27" i="1"/>
  <c r="AE27" i="1" s="1"/>
  <c r="AG38" i="1"/>
  <c r="AH38" i="1" s="1"/>
  <c r="AD38" i="1"/>
  <c r="AE38" i="1" s="1"/>
  <c r="AA38" i="1"/>
  <c r="AB38" i="1" s="1"/>
  <c r="AD44" i="1"/>
  <c r="AE44" i="1" s="1"/>
  <c r="AG44" i="1"/>
  <c r="AH44" i="1" s="1"/>
  <c r="AA44" i="1"/>
  <c r="AB44" i="1" s="1"/>
  <c r="AD47" i="1"/>
  <c r="AE47" i="1" s="1"/>
  <c r="AG47" i="1"/>
  <c r="AH47" i="1" s="1"/>
  <c r="AA47" i="1"/>
  <c r="AB47" i="1" s="1"/>
  <c r="AA32" i="1"/>
  <c r="AB32" i="1" s="1"/>
  <c r="AG32" i="1"/>
  <c r="AH32" i="1" s="1"/>
  <c r="AD32" i="1"/>
  <c r="AE32" i="1" s="1"/>
  <c r="AG43" i="1"/>
  <c r="AH43" i="1" s="1"/>
  <c r="AD43" i="1"/>
  <c r="AE43" i="1" s="1"/>
  <c r="AA43" i="1"/>
  <c r="AB43" i="1" s="1"/>
  <c r="AA53" i="1"/>
  <c r="AB53" i="1" s="1"/>
  <c r="AD53" i="1"/>
  <c r="AE53" i="1" s="1"/>
  <c r="AG53" i="1"/>
  <c r="AH53" i="1" s="1"/>
  <c r="AA40" i="1"/>
  <c r="AB40" i="1" s="1"/>
  <c r="AG40" i="1"/>
  <c r="AH40" i="1" s="1"/>
  <c r="AD40" i="1"/>
  <c r="AE40" i="1" s="1"/>
  <c r="AA41" i="1"/>
  <c r="AB41" i="1" s="1"/>
  <c r="AD41" i="1"/>
  <c r="AE41" i="1" s="1"/>
  <c r="AG41" i="1"/>
  <c r="AH41" i="1" s="1"/>
  <c r="AA30" i="1"/>
  <c r="AB30" i="1" s="1"/>
  <c r="AG30" i="1"/>
  <c r="AH30" i="1" s="1"/>
  <c r="AD30" i="1"/>
  <c r="AE30" i="1" s="1"/>
  <c r="AG35" i="1"/>
  <c r="AH35" i="1" s="1"/>
  <c r="AD35" i="1"/>
  <c r="AE35" i="1" s="1"/>
  <c r="AA35" i="1"/>
  <c r="AB35" i="1" s="1"/>
  <c r="AA31" i="1"/>
  <c r="AB31" i="1" s="1"/>
  <c r="AG31" i="1"/>
  <c r="AH31" i="1" s="1"/>
  <c r="AD31" i="1"/>
  <c r="AE31" i="1" s="1"/>
  <c r="AA37" i="1"/>
  <c r="AB37" i="1" s="1"/>
  <c r="AG37" i="1"/>
  <c r="AH37" i="1" s="1"/>
  <c r="AD37" i="1"/>
  <c r="AE37" i="1" s="1"/>
  <c r="AD49" i="1"/>
  <c r="AE49" i="1" s="1"/>
  <c r="AA49" i="1"/>
  <c r="AB49" i="1" s="1"/>
  <c r="AG49" i="1"/>
  <c r="AH49" i="1" s="1"/>
  <c r="AD46" i="1"/>
  <c r="AE46" i="1" s="1"/>
  <c r="AG46" i="1"/>
  <c r="AH46" i="1" s="1"/>
  <c r="AA46" i="1"/>
  <c r="AB46" i="1" s="1"/>
  <c r="AA51" i="1"/>
  <c r="AB51" i="1" s="1"/>
  <c r="AG51" i="1"/>
  <c r="AH51" i="1" s="1"/>
  <c r="AD51" i="1"/>
  <c r="AE51" i="1" s="1"/>
  <c r="AG36" i="1"/>
  <c r="AH36" i="1" s="1"/>
  <c r="AD36" i="1"/>
  <c r="AE36" i="1" s="1"/>
  <c r="AA36" i="1"/>
  <c r="AB36" i="1" s="1"/>
  <c r="AA59" i="1"/>
  <c r="AB59" i="1" s="1"/>
  <c r="AD59" i="1"/>
  <c r="AE59" i="1" s="1"/>
  <c r="AG59" i="1"/>
  <c r="AH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4E5BFF66-1C7E-4406-8289-405190449275}">
      <text>
        <r>
          <rPr>
            <b/>
            <sz val="9"/>
            <color indexed="81"/>
            <rFont val="Tahoma"/>
            <family val="2"/>
          </rPr>
          <t>Author:</t>
        </r>
        <r>
          <rPr>
            <sz val="9"/>
            <color indexed="81"/>
            <rFont val="Tahoma"/>
            <family val="2"/>
          </rPr>
          <t xml:space="preserve">
die summe lässt sich bestimmt über einen brutto netto rechnen genauer ausrechnen
</t>
        </r>
      </text>
    </comment>
    <comment ref="B10" authorId="0" shapeId="0" xr:uid="{E0E755BF-7705-4232-9956-9616039DCAE5}">
      <text>
        <r>
          <rPr>
            <b/>
            <sz val="9"/>
            <color indexed="81"/>
            <rFont val="Tahoma"/>
            <family val="2"/>
          </rPr>
          <t>Author:</t>
        </r>
        <r>
          <rPr>
            <sz val="9"/>
            <color indexed="81"/>
            <rFont val="Tahoma"/>
            <family val="2"/>
          </rPr>
          <t xml:space="preserve">
die summe lässt sich bestimmt über einen brutto netto rechnen genauer ausrechnen
</t>
        </r>
      </text>
    </comment>
    <comment ref="L17" authorId="0" shapeId="0" xr:uid="{60A91F31-A250-41F4-AE75-902DEABA6FEE}">
      <text>
        <r>
          <rPr>
            <b/>
            <sz val="9"/>
            <color indexed="81"/>
            <rFont val="Tahoma"/>
            <family val="2"/>
          </rPr>
          <t>Author:</t>
        </r>
        <r>
          <rPr>
            <sz val="9"/>
            <color indexed="81"/>
            <rFont val="Tahoma"/>
            <family val="2"/>
          </rPr>
          <t xml:space="preserve">
macht sinn weil das das prozentual mehr ist weil der zinseszins mit mehr jahre überproportionel mehr rausholt
</t>
        </r>
      </text>
    </comment>
    <comment ref="R17" authorId="0" shapeId="0" xr:uid="{8CE20F0E-B887-4DD6-87C0-BD3F5CAA4D68}">
      <text>
        <r>
          <rPr>
            <b/>
            <sz val="9"/>
            <color indexed="81"/>
            <rFont val="Tahoma"/>
            <family val="2"/>
          </rPr>
          <t>Author:</t>
        </r>
        <r>
          <rPr>
            <sz val="9"/>
            <color indexed="81"/>
            <rFont val="Tahoma"/>
            <family val="2"/>
          </rPr>
          <t xml:space="preserve">
das ist nur ein check um zu schauen ob die 19% korrekt verarbeitet wurden
</t>
        </r>
      </text>
    </comment>
    <comment ref="U17" authorId="0" shapeId="0" xr:uid="{68D663AB-8D80-45BB-8DE4-F45D9EAB2EC8}">
      <text>
        <r>
          <rPr>
            <b/>
            <sz val="9"/>
            <color indexed="81"/>
            <rFont val="Tahoma"/>
            <family val="2"/>
          </rPr>
          <t>Author:</t>
        </r>
        <r>
          <rPr>
            <sz val="9"/>
            <color indexed="81"/>
            <rFont val="Tahoma"/>
            <family val="2"/>
          </rPr>
          <t xml:space="preserve">
das ist nur ein check um zu schauen ob die 19% korrekt verarbeitet wurden
</t>
        </r>
      </text>
    </comment>
    <comment ref="W17" authorId="0" shapeId="0" xr:uid="{76EB8135-4285-45CE-ABED-D339A165A390}">
      <text>
        <r>
          <rPr>
            <b/>
            <sz val="9"/>
            <color indexed="81"/>
            <rFont val="Tahoma"/>
            <family val="2"/>
          </rPr>
          <t>Author:</t>
        </r>
        <r>
          <rPr>
            <sz val="9"/>
            <color indexed="81"/>
            <rFont val="Tahoma"/>
            <family val="2"/>
          </rPr>
          <t xml:space="preserve">
das ist nur ein check um zu schauen ob die 19% korrekt verarbeitet wurden
</t>
        </r>
      </text>
    </comment>
    <comment ref="AA17" authorId="0" shapeId="0" xr:uid="{5C96D4F7-9F6E-4CFC-B74D-7F09DAF5D7A0}">
      <text>
        <r>
          <rPr>
            <b/>
            <sz val="9"/>
            <color indexed="81"/>
            <rFont val="Tahoma"/>
            <family val="2"/>
          </rPr>
          <t>Author:</t>
        </r>
        <r>
          <rPr>
            <sz val="9"/>
            <color indexed="81"/>
            <rFont val="Tahoma"/>
            <family val="2"/>
          </rPr>
          <t xml:space="preserve">
das ist nur ein check um zu schauen ob die 19% korrekt verarbeitet wurden
</t>
        </r>
      </text>
    </comment>
    <comment ref="AB17" authorId="0" shapeId="0" xr:uid="{3AF6D526-1FF1-4479-ABF4-FAFF284B5065}">
      <text>
        <r>
          <rPr>
            <b/>
            <sz val="9"/>
            <color indexed="81"/>
            <rFont val="Tahoma"/>
            <family val="2"/>
          </rPr>
          <t>Author:</t>
        </r>
        <r>
          <rPr>
            <sz val="9"/>
            <color indexed="81"/>
            <rFont val="Tahoma"/>
            <family val="2"/>
          </rPr>
          <t xml:space="preserve">
das ist nur ein check um zu schauen ob die 19% korrekt verarbeitet wurden
</t>
        </r>
      </text>
    </comment>
    <comment ref="AD17" authorId="0" shapeId="0" xr:uid="{1165DF7E-70FE-44F0-9AC9-7F505F69E04B}">
      <text>
        <r>
          <rPr>
            <b/>
            <sz val="9"/>
            <color indexed="81"/>
            <rFont val="Tahoma"/>
            <family val="2"/>
          </rPr>
          <t>Author:</t>
        </r>
        <r>
          <rPr>
            <sz val="9"/>
            <color indexed="81"/>
            <rFont val="Tahoma"/>
            <family val="2"/>
          </rPr>
          <t xml:space="preserve">
das ist nur ein check um zu schauen ob die 19% korrekt verarbeitet wurden
</t>
        </r>
      </text>
    </comment>
    <comment ref="AE17" authorId="0" shapeId="0" xr:uid="{FB938459-D9CE-440D-8355-62A3F000B23F}">
      <text>
        <r>
          <rPr>
            <b/>
            <sz val="9"/>
            <color indexed="81"/>
            <rFont val="Tahoma"/>
            <family val="2"/>
          </rPr>
          <t>Author:</t>
        </r>
        <r>
          <rPr>
            <sz val="9"/>
            <color indexed="81"/>
            <rFont val="Tahoma"/>
            <family val="2"/>
          </rPr>
          <t xml:space="preserve">
das ist nur ein check um zu schauen ob die 19% korrekt verarbeitet wurden
</t>
        </r>
      </text>
    </comment>
    <comment ref="AG17" authorId="0" shapeId="0" xr:uid="{59E77DCB-E572-43AB-A659-5F6CDE53889D}">
      <text>
        <r>
          <rPr>
            <b/>
            <sz val="9"/>
            <color indexed="81"/>
            <rFont val="Tahoma"/>
            <family val="2"/>
          </rPr>
          <t>Author:</t>
        </r>
        <r>
          <rPr>
            <sz val="9"/>
            <color indexed="81"/>
            <rFont val="Tahoma"/>
            <family val="2"/>
          </rPr>
          <t xml:space="preserve">
das ist nur ein check um zu schauen ob die 19% korrekt verarbeitet wurden
</t>
        </r>
      </text>
    </comment>
    <comment ref="AH17" authorId="0" shapeId="0" xr:uid="{4053BD42-296C-4DB1-8972-F6D013E1FB3F}">
      <text>
        <r>
          <rPr>
            <b/>
            <sz val="9"/>
            <color indexed="81"/>
            <rFont val="Tahoma"/>
            <family val="2"/>
          </rPr>
          <t>Author:</t>
        </r>
        <r>
          <rPr>
            <sz val="9"/>
            <color indexed="81"/>
            <rFont val="Tahoma"/>
            <family val="2"/>
          </rPr>
          <t xml:space="preserve">
das ist nur ein check um zu schauen ob die 19% korrekt verarbeitet wurden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Q10" authorId="0" shapeId="0" xr:uid="{33DFDF91-F371-49BB-9253-AA7E118FE513}">
      <text>
        <r>
          <rPr>
            <b/>
            <sz val="9"/>
            <color indexed="81"/>
            <rFont val="Tahoma"/>
            <family val="2"/>
          </rPr>
          <t>Author:</t>
        </r>
        <r>
          <rPr>
            <sz val="9"/>
            <color indexed="81"/>
            <rFont val="Tahoma"/>
            <family val="2"/>
          </rPr>
          <t xml:space="preserve">
die summe lässt sich bestimmt über einen brutto netto rechnen genauer ausrechnen
</t>
        </r>
      </text>
    </comment>
  </commentList>
</comments>
</file>

<file path=xl/sharedStrings.xml><?xml version="1.0" encoding="utf-8"?>
<sst xmlns="http://schemas.openxmlformats.org/spreadsheetml/2006/main" count="140" uniqueCount="97">
  <si>
    <t>beitragsjahre</t>
  </si>
  <si>
    <t>fondgedeckter anteil</t>
  </si>
  <si>
    <t>monatliche einzalung AN+AG+Bruttogehaltsumwandlung</t>
  </si>
  <si>
    <t>monatliche einzahlung AN</t>
  </si>
  <si>
    <t>AN+AG Anteil Steuer und Sozialabgaben bei auszahlung</t>
  </si>
  <si>
    <t>gewinn</t>
  </si>
  <si>
    <t>brutto aufwand</t>
  </si>
  <si>
    <t>netto aufwand</t>
  </si>
  <si>
    <t>%</t>
  </si>
  <si>
    <t>Höhe der Sparrate</t>
  </si>
  <si>
    <t>Zahlung der Sparrate (wie oft im Jahr)</t>
  </si>
  <si>
    <t>Anzahl der Sparraten (Jahre x Sparraten im Jahr)</t>
  </si>
  <si>
    <t>Ansparzins in % pro Jahr</t>
  </si>
  <si>
    <t>Vermögen nach Zeitablauf(inkl. Zinseszins)</t>
  </si>
  <si>
    <t>Höhe der Sparrate monatlich</t>
  </si>
  <si>
    <t>Dauer in Jahren</t>
  </si>
  <si>
    <t>=FV((1+B44/100)^(1/B41)-1;B43;-B40;0;1)</t>
  </si>
  <si>
    <t>AN Angesparrte Summe bei Garrantieverzinsung (netto aufwand)</t>
  </si>
  <si>
    <t>inflation % p.a. über den gesamt zeitraum</t>
  </si>
  <si>
    <t>garantie zins %</t>
  </si>
  <si>
    <t>https://www.union-investment.de/handle?action=sparrechner&amp;tab=ansparplan</t>
  </si>
  <si>
    <t>https://jumk.de/prozentrechnung/zins-monat-jahr.shtml</t>
  </si>
  <si>
    <t>https://www.zinsen-berechnen.de/sparrechner.php</t>
  </si>
  <si>
    <t>die summe prozentual aufsplitten dann den 80% teil mit garrantiezins-inflation verzinsen und den 20% teil mit 1,3% - inflation verzinsen</t>
  </si>
  <si>
    <t>das lässt sich eigentlich über den prozentualen brutto aufwnad rechnen. Also 45 von 115, das müsste so -25% sein</t>
  </si>
  <si>
    <t>das sollte sich auchzurück rechnen lassen das man sehen kann wie hoch der gewinn beiden fond anteilen sein muss um insgesamt auf 2% zu kommen</t>
  </si>
  <si>
    <t xml:space="preserve">hier könnte man nochmal rechnen wie lang man leben muss das sich ein monatliche renten auszahlungsmodell lohnt. </t>
  </si>
  <si>
    <t>was wäre eigentlich die monatliche wenn man sich keine lump sum auszahlen lässt</t>
  </si>
  <si>
    <t>gewinn nimmt ab weil inflation höher als garrantiezins ist</t>
  </si>
  <si>
    <t>ich gewinne zwar durch die brutto umwandlng verlire aber auf lnage zeit mehr weil die inflation immer doller reinhaut</t>
  </si>
  <si>
    <t>https://www.finanz-seiten.com/rechner/renditerechner-p-a#calc</t>
  </si>
  <si>
    <t>fonds mittlere gewinn erwartung pro jahr %</t>
  </si>
  <si>
    <t>fonds hohe gewinn erwartung pro jahr %</t>
  </si>
  <si>
    <t>fonds niedrige gewinn erwartung pro jahr %</t>
  </si>
  <si>
    <t xml:space="preserve">20% fondanteile gewinn bei niedriger rendite erwartung </t>
  </si>
  <si>
    <t xml:space="preserve">20% fondanteile gewinn bei mittlerer rendite erwartung </t>
  </si>
  <si>
    <t xml:space="preserve">20% fondanteile gewinn bei hoher rendite erwartung </t>
  </si>
  <si>
    <t>https://www.finanzen-rechner.net/etf-sparrechner.php</t>
  </si>
  <si>
    <t>https://www.blitzrechner.de/prozent/</t>
  </si>
  <si>
    <t>was ist die das thesaurations intervall beim garrtatie zinsund bbei den fondanteilen? Monatlich oder jährlich?</t>
  </si>
  <si>
    <t>https://www.zinsen-berechnen.de/sparbuch-rechner.php</t>
  </si>
  <si>
    <t>hier fehlt was, einfahc imme rnur ein jahr verzinsung draufrechnen geth ja nicht weil ja dann die vorjahressumme nicht mit eingerechnet wird</t>
  </si>
  <si>
    <t>der übertrag muss ja mehr werden, ich kann ja nicht jedes ja einfach den gleichen betrag draufrechnen da geht ja der zinseszns flöten</t>
  </si>
  <si>
    <t>geühren pro monat über die ersten 5 jahre</t>
  </si>
  <si>
    <t>gebühren gesamt</t>
  </si>
  <si>
    <t>sparbetrag minus  gebühren</t>
  </si>
  <si>
    <t>https://www.ihre-vorsorge.de/magazin/lesen/abgaben-und-steuern-auf-renten-wie-viel-netto-bleibt-vom-brutto.html</t>
  </si>
  <si>
    <t>gehen die gebühren us dem brutto oder netto? Müsste eigentlchaus dem brutto gehen</t>
  </si>
  <si>
    <t>alter in jahren heute</t>
  </si>
  <si>
    <t>das ist die neue summe die 1 jahr zum neuen beitrag und 5 jahre zu alten beitrag verzinst wurde</t>
  </si>
  <si>
    <t>https://www.zinsen-berechnen.de/sparbuch-rechner.php?paramid=45uuwdyxbb</t>
  </si>
  <si>
    <t>https://www.zinsen-berechnen.de/sparbuch-rechner.php?paramid=zabaijyv69</t>
  </si>
  <si>
    <t xml:space="preserve">gebühren pro monat über die ersten 5 jahre </t>
  </si>
  <si>
    <t>sparbetrag minus  gebühren netto aufwand</t>
  </si>
  <si>
    <t>sparbetrag minus  gebühren brutto aufwand</t>
  </si>
  <si>
    <t>den unterschied itund ohen gebühren auch mal beleuchten.</t>
  </si>
  <si>
    <t>Nettoaufwand ergo angesparrte Summe (unter einberechnung von Gebühren) bei Garrantieverzinsung</t>
  </si>
  <si>
    <t>Bruttoaufwand ergo angesparrte Summe incl. Arbeitgeberanteil und Bruttogehaltsumwandlung (unter einberechnung von Gebühren) bei Garrantieverzinsung</t>
  </si>
  <si>
    <t>Reine Summe des Bruttoaufwands (mit Geühren, ohne Verzinsung).</t>
  </si>
  <si>
    <t>Gewinn durch Bruttogehaltsumwandlung.</t>
  </si>
  <si>
    <t>Reine Einzahlung des Nettoaufwands (mit Gebühren, ohne Verzinsung).</t>
  </si>
  <si>
    <t>Zinsgewinn durch Bruttogehaltsumwandlung bei Garrantie zins.</t>
  </si>
  <si>
    <t>Zinsgewinn durch Bruttogehaltsumwandlung bei Garrantie zins in %.</t>
  </si>
  <si>
    <t>Gewinn durch Bruttogehaltsumwandlung in %.</t>
  </si>
  <si>
    <t>Alter im Beitragsjahr</t>
  </si>
  <si>
    <t>Beitragsjahre</t>
  </si>
  <si>
    <t>Verlust durch Inflation bezogen auf den  Bruttoaufwand bei garrantiezins minus Inflation</t>
  </si>
  <si>
    <t>Verlust durch Inflation bezogen auf den  Bruttoaufwand bei garrantiezins minus Inflation in %</t>
  </si>
  <si>
    <t>Bruttoaufwand ergo angesparrte Summe incl. Arbeitgeberanteil und Bruttogehaltsumwandlung (unter einberechnung von Gebühren) bei Garrantieverzinsung minus Inflation</t>
  </si>
  <si>
    <t>Gesamtsumme bei Grrantiezins inkl. Gebühren minus steuern und sozialabgaben bei auszahlung.</t>
  </si>
  <si>
    <t>Gesamtsumme minus Steuern und Sozialabgaben bei Auszahlung bezogen auf den Nettoaufwand.</t>
  </si>
  <si>
    <t>Warum ist dieser Datenpunkt relevant?</t>
  </si>
  <si>
    <t>das verdeutlichlicht wieviel die steuern bei der auszahlnug den gewin schmälern. Es ist zwar mehr als einzahlt aber soviel mehr jetzt auch nicht</t>
  </si>
  <si>
    <t>Jährliche Rendite bezogen auf den Nettoaufwand incl Steuern, Inflation und Gebühren</t>
  </si>
  <si>
    <t>ge</t>
  </si>
  <si>
    <t>https://www.brutto-netto-rechner.info/rentenpunkte.php</t>
  </si>
  <si>
    <t>https://www.deutsche-rentenversicherung.de/SiteGlobals/Forms/RentenBeginnUndHoehenRechner/Rentenbeginn/rentenbeginnrechner_form.html?resourceId=5351ab9c-1ce0-4c18-aad2-febb37414ea3&amp;input_=c5c068f9-4212-42e9-9c4e-284af9bc5978&amp;pageLocale=de&amp;emailText=&amp;Geburtsdatum=10.11.1987&amp;Schwerbehindert=Nein&amp;Schwerbehindert.GROUP=1&amp;Bergbau=Nein&amp;Bergbau.GROUP=1&amp;submit=Berechnen</t>
  </si>
  <si>
    <t>1880.45 €</t>
  </si>
  <si>
    <t>https://www.brutto-netto-rechner.info/rente.php</t>
  </si>
  <si>
    <t>wenn ich mit dem wert rechne muss ich aber inflationsbereinigt rechnen</t>
  </si>
  <si>
    <t xml:space="preserve">angenommen ich verlieren pro bezugsmonat 45€. </t>
  </si>
  <si>
    <t>ich werden 72 als lebenserwartung</t>
  </si>
  <si>
    <t>vll noch eine standard deviaten drauflegen</t>
  </si>
  <si>
    <t>€</t>
  </si>
  <si>
    <t>h</t>
  </si>
  <si>
    <t>€/h</t>
  </si>
  <si>
    <t>dann muss ich 45*12*(72-67) von der Bav summe abziehen und dann prozentual vergleich was ohne den abzug rauskommt</t>
  </si>
  <si>
    <t>bzw das heisst ja das ich meine rente gar nicht kennen muss ich ich weis das 1:1 euro aus der gesetzlichen rente abfließen. Das muss baer nochmal genauer gerehcnet werden. Sollte theoretisch mit dem brutto netto rechner gehen. Einfach einemalmi xy brutto gehtalt und dann mit xy -45€ gehalt rechnen udn vergleiche</t>
  </si>
  <si>
    <t>Verlust in der gesetzlichen Rente durch geringeres brutto durch die bruttolohn umwandlung (1€ nettoaufwand = -1€ gesetzliche rente)</t>
  </si>
  <si>
    <t>fond anteil in %</t>
  </si>
  <si>
    <t>80% garrantieverzinster anteil (nach abzug alles faktoren)</t>
  </si>
  <si>
    <t>hier muss ich die 20% die von der monatlichen rate in fonds gehen nehmen und mit dfem höhrehn rendite satz verzisnen</t>
  </si>
  <si>
    <t>Jährliche Rendite bezogen auf niedriege renditeerwartung der fondsanteile</t>
  </si>
  <si>
    <t>Jährliche Rendite bezogen auf mittlere renditeerwartung der fondsanteile</t>
  </si>
  <si>
    <t>Jährliche Rendite bezogen auf hohe renditeerwartung der fondsanteile</t>
  </si>
  <si>
    <t>die rendite berechnung muss immer auf dem netto aufwnad bezogen sein weil das ja das tatsächliche geld ist was eingesttz wird. Alle andere berechnug basieren auf dem broutto aufwnad weil dass das geld ist mit dem gespielt wurd</t>
  </si>
  <si>
    <t>absolute prozentaule wertentwicklung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</si>
</sst>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_ * #,##0.00_ \ [$€-1]_ ;_ * \-#,##0.00\ \ [$€-1]_ ;_ * &quot;-&quot;??_ \ [$€-1]_ ;_ @_ "/>
    <numFmt numFmtId="165" formatCode="0.0000000%"/>
    <numFmt numFmtId="166" formatCode="_-* #,##0.00\ [$€-1]_-;\-* #,##0.00\ [$€-1]_-;_-* &quot;-&quot;??\ [$€-1]_-;_-@_-"/>
    <numFmt numFmtId="167" formatCode="0.000%"/>
  </numFmts>
  <fonts count="12" x14ac:knownFonts="1">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sz val="9"/>
      <color indexed="81"/>
      <name val="Tahoma"/>
      <family val="2"/>
    </font>
    <font>
      <b/>
      <sz val="9"/>
      <color indexed="81"/>
      <name val="Tahoma"/>
      <family val="2"/>
    </font>
    <font>
      <b/>
      <sz val="12"/>
      <name val="Calibri"/>
      <family val="2"/>
      <scheme val="minor"/>
    </font>
    <font>
      <u/>
      <sz val="11"/>
      <color theme="10"/>
      <name val="Calibri"/>
      <family val="2"/>
      <scheme val="minor"/>
    </font>
    <font>
      <sz val="12"/>
      <name val="Calibri"/>
      <family val="2"/>
      <scheme val="minor"/>
    </font>
    <font>
      <sz val="11"/>
      <color rgb="FF006100"/>
      <name val="Calibri"/>
      <family val="2"/>
      <scheme val="minor"/>
    </font>
    <font>
      <sz val="11"/>
      <color rgb="FF3F3F76"/>
      <name val="Calibri"/>
      <family val="2"/>
      <scheme val="minor"/>
    </font>
    <font>
      <sz val="11"/>
      <name val="Calibri"/>
      <family val="2"/>
      <scheme val="minor"/>
    </font>
  </fonts>
  <fills count="9">
    <fill>
      <patternFill patternType="none"/>
    </fill>
    <fill>
      <patternFill patternType="gray125"/>
    </fill>
    <fill>
      <patternFill patternType="solid">
        <fgColor theme="4"/>
      </patternFill>
    </fill>
    <fill>
      <patternFill patternType="solid">
        <fgColor theme="5"/>
      </patternFill>
    </fill>
    <fill>
      <patternFill patternType="solid">
        <fgColor rgb="FF92D050"/>
        <bgColor indexed="64"/>
      </patternFill>
    </fill>
    <fill>
      <patternFill patternType="solid">
        <fgColor rgb="FF7030A0"/>
        <bgColor indexed="64"/>
      </patternFill>
    </fill>
    <fill>
      <patternFill patternType="solid">
        <fgColor rgb="FFC6EFCE"/>
      </patternFill>
    </fill>
    <fill>
      <patternFill patternType="solid">
        <fgColor rgb="FFFFCC99"/>
      </patternFill>
    </fill>
    <fill>
      <patternFill patternType="solid">
        <fgColor rgb="FFFF0000"/>
        <bgColor indexed="64"/>
      </patternFill>
    </fill>
  </fills>
  <borders count="35">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dotted">
        <color auto="1"/>
      </bottom>
      <diagonal/>
    </border>
    <border>
      <left/>
      <right/>
      <top style="thin">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thin">
        <color auto="1"/>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rgb="FF7F7F7F"/>
      </bottom>
      <diagonal/>
    </border>
    <border>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rgb="FF7F7F7F"/>
      </left>
      <right style="medium">
        <color indexed="64"/>
      </right>
      <top style="thin">
        <color rgb="FF7F7F7F"/>
      </top>
      <bottom style="thin">
        <color rgb="FF7F7F7F"/>
      </bottom>
      <diagonal/>
    </border>
    <border>
      <left style="thin">
        <color rgb="FF7F7F7F"/>
      </left>
      <right/>
      <top style="thin">
        <color rgb="FF7F7F7F"/>
      </top>
      <bottom style="thin">
        <color rgb="FF7F7F7F"/>
      </bottom>
      <diagonal/>
    </border>
    <border>
      <left/>
      <right style="medium">
        <color indexed="64"/>
      </right>
      <top style="thin">
        <color rgb="FF7F7F7F"/>
      </top>
      <bottom style="thin">
        <color rgb="FF7F7F7F"/>
      </bottom>
      <diagonal/>
    </border>
    <border>
      <left style="medium">
        <color indexed="64"/>
      </left>
      <right/>
      <top/>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0" fontId="9" fillId="6" borderId="0" applyNumberFormat="0" applyBorder="0" applyAlignment="0" applyProtection="0"/>
    <xf numFmtId="0" fontId="10" fillId="7" borderId="20" applyNumberFormat="0" applyAlignment="0" applyProtection="0"/>
  </cellStyleXfs>
  <cellXfs count="135">
    <xf numFmtId="0" fontId="0" fillId="0" borderId="0" xfId="0"/>
    <xf numFmtId="0" fontId="0" fillId="0" borderId="1" xfId="0" applyBorder="1"/>
    <xf numFmtId="8" fontId="0" fillId="0" borderId="0" xfId="0" applyNumberFormat="1" applyBorder="1"/>
    <xf numFmtId="0" fontId="0" fillId="0" borderId="0" xfId="0" applyBorder="1"/>
    <xf numFmtId="10" fontId="0" fillId="0" borderId="0" xfId="0" applyNumberFormat="1" applyBorder="1"/>
    <xf numFmtId="10" fontId="0" fillId="0" borderId="0" xfId="1" applyNumberFormat="1" applyFont="1" applyBorder="1"/>
    <xf numFmtId="0" fontId="0" fillId="0" borderId="7" xfId="0" applyBorder="1" applyAlignment="1">
      <alignment horizontal="right"/>
    </xf>
    <xf numFmtId="164" fontId="0" fillId="0" borderId="8" xfId="0" applyNumberFormat="1" applyBorder="1" applyAlignment="1">
      <alignment horizontal="center"/>
    </xf>
    <xf numFmtId="0" fontId="0" fillId="0" borderId="9" xfId="0" applyBorder="1" applyAlignment="1">
      <alignment horizontal="right"/>
    </xf>
    <xf numFmtId="0" fontId="0" fillId="0" borderId="10" xfId="0" applyBorder="1" applyAlignment="1">
      <alignment horizontal="center"/>
    </xf>
    <xf numFmtId="0" fontId="3" fillId="0" borderId="10" xfId="0" applyFont="1" applyBorder="1" applyAlignment="1">
      <alignment horizontal="center"/>
    </xf>
    <xf numFmtId="0" fontId="0" fillId="0" borderId="11" xfId="0" applyBorder="1" applyAlignment="1">
      <alignment horizontal="right"/>
    </xf>
    <xf numFmtId="164" fontId="0" fillId="0" borderId="12" xfId="0" applyNumberFormat="1" applyBorder="1" applyAlignment="1">
      <alignment horizontal="center"/>
    </xf>
    <xf numFmtId="0" fontId="3" fillId="0" borderId="13" xfId="0" applyFont="1" applyBorder="1" applyAlignment="1">
      <alignment horizontal="right"/>
    </xf>
    <xf numFmtId="164" fontId="3" fillId="0" borderId="2" xfId="0" applyNumberFormat="1" applyFont="1" applyBorder="1" applyAlignment="1">
      <alignment horizontal="center"/>
    </xf>
    <xf numFmtId="8" fontId="0" fillId="0" borderId="1" xfId="0" quotePrefix="1" applyNumberFormat="1" applyBorder="1"/>
    <xf numFmtId="165" fontId="0" fillId="0" borderId="1" xfId="1" applyNumberFormat="1" applyFont="1" applyBorder="1"/>
    <xf numFmtId="0" fontId="0" fillId="0" borderId="0" xfId="0" applyBorder="1" applyAlignment="1">
      <alignment horizontal="left" vertical="top" wrapText="1"/>
    </xf>
    <xf numFmtId="0" fontId="0" fillId="4" borderId="0" xfId="0" applyFill="1" applyBorder="1"/>
    <xf numFmtId="0" fontId="0" fillId="0" borderId="0" xfId="0" applyBorder="1" applyAlignment="1">
      <alignment horizontal="left" vertical="top"/>
    </xf>
    <xf numFmtId="0" fontId="0" fillId="0" borderId="14" xfId="0" applyBorder="1"/>
    <xf numFmtId="0" fontId="0" fillId="0" borderId="3" xfId="0" applyBorder="1"/>
    <xf numFmtId="0" fontId="0" fillId="0" borderId="15" xfId="0" applyBorder="1"/>
    <xf numFmtId="0" fontId="0" fillId="0" borderId="16" xfId="0" applyBorder="1"/>
    <xf numFmtId="2" fontId="0" fillId="0" borderId="16" xfId="0" applyNumberFormat="1" applyBorder="1"/>
    <xf numFmtId="9" fontId="0" fillId="0" borderId="16" xfId="1" applyFont="1" applyBorder="1"/>
    <xf numFmtId="0" fontId="0" fillId="0" borderId="15" xfId="0" applyBorder="1" applyAlignment="1">
      <alignment horizontal="left" vertical="top" wrapText="1"/>
    </xf>
    <xf numFmtId="2" fontId="0" fillId="0" borderId="16" xfId="1" applyNumberFormat="1" applyFont="1" applyBorder="1" applyAlignment="1">
      <alignment horizontal="right" vertical="top" wrapText="1"/>
    </xf>
    <xf numFmtId="0" fontId="0" fillId="0" borderId="5" xfId="0" applyBorder="1" applyAlignment="1">
      <alignment horizontal="left" vertical="top" wrapText="1"/>
    </xf>
    <xf numFmtId="0" fontId="0" fillId="0" borderId="17" xfId="0" applyBorder="1"/>
    <xf numFmtId="0" fontId="2" fillId="2" borderId="17" xfId="2" applyBorder="1"/>
    <xf numFmtId="0" fontId="2" fillId="5" borderId="17" xfId="2" applyFill="1" applyBorder="1"/>
    <xf numFmtId="0" fontId="0" fillId="0" borderId="18" xfId="0" applyBorder="1" applyAlignment="1">
      <alignment horizontal="left" vertical="top"/>
    </xf>
    <xf numFmtId="0" fontId="0" fillId="0" borderId="19" xfId="0" applyBorder="1" applyAlignment="1">
      <alignment horizontal="left" vertical="top" wrapText="1"/>
    </xf>
    <xf numFmtId="0" fontId="0" fillId="0" borderId="6" xfId="0" applyBorder="1"/>
    <xf numFmtId="0" fontId="2" fillId="5" borderId="6" xfId="2" applyFill="1" applyBorder="1"/>
    <xf numFmtId="164" fontId="8" fillId="0" borderId="1" xfId="0" applyNumberFormat="1" applyFont="1" applyBorder="1" applyAlignment="1">
      <alignment horizontal="center"/>
    </xf>
    <xf numFmtId="8" fontId="0" fillId="0" borderId="0" xfId="0" applyNumberFormat="1" applyFont="1" applyBorder="1"/>
    <xf numFmtId="0" fontId="7" fillId="0" borderId="1" xfId="4" applyBorder="1"/>
    <xf numFmtId="0" fontId="0" fillId="0" borderId="0" xfId="0" applyBorder="1" applyAlignment="1">
      <alignment horizontal="right" vertical="top"/>
    </xf>
    <xf numFmtId="0" fontId="0" fillId="0" borderId="0" xfId="0" applyBorder="1" applyAlignment="1">
      <alignment horizontal="right"/>
    </xf>
    <xf numFmtId="0" fontId="0" fillId="0" borderId="6" xfId="0" applyFill="1" applyBorder="1"/>
    <xf numFmtId="44" fontId="0" fillId="0" borderId="4" xfId="5" applyFont="1" applyBorder="1" applyAlignment="1">
      <alignment horizontal="right" vertical="top" wrapText="1"/>
    </xf>
    <xf numFmtId="166" fontId="0" fillId="0" borderId="0" xfId="0" applyNumberFormat="1"/>
    <xf numFmtId="164" fontId="8" fillId="0" borderId="1" xfId="0" applyNumberFormat="1" applyFont="1" applyBorder="1" applyAlignment="1">
      <alignment horizontal="left"/>
    </xf>
    <xf numFmtId="164" fontId="9" fillId="6" borderId="1" xfId="6" applyNumberFormat="1" applyBorder="1" applyAlignment="1">
      <alignment horizontal="center"/>
    </xf>
    <xf numFmtId="0" fontId="7" fillId="0" borderId="0" xfId="4"/>
    <xf numFmtId="164" fontId="7" fillId="0" borderId="1" xfId="4" applyNumberFormat="1" applyBorder="1" applyAlignment="1">
      <alignment horizontal="left"/>
    </xf>
    <xf numFmtId="0" fontId="10" fillId="7" borderId="20" xfId="7" applyAlignment="1">
      <alignment horizontal="right"/>
    </xf>
    <xf numFmtId="0" fontId="10" fillId="7" borderId="20" xfId="7" applyAlignment="1">
      <alignment horizontal="right" vertical="top"/>
    </xf>
    <xf numFmtId="8" fontId="10" fillId="7" borderId="20" xfId="7" applyNumberFormat="1"/>
    <xf numFmtId="10" fontId="10" fillId="7" borderId="20" xfId="7" applyNumberFormat="1"/>
    <xf numFmtId="0" fontId="10" fillId="7" borderId="20" xfId="7"/>
    <xf numFmtId="10" fontId="0" fillId="0" borderId="0" xfId="1" applyNumberFormat="1" applyFont="1" applyBorder="1" applyAlignment="1">
      <alignment horizontal="right" vertical="top" wrapText="1"/>
    </xf>
    <xf numFmtId="164" fontId="8" fillId="0" borderId="0" xfId="0" applyNumberFormat="1" applyFont="1" applyBorder="1" applyAlignment="1">
      <alignment horizontal="right"/>
    </xf>
    <xf numFmtId="164" fontId="8" fillId="0" borderId="0" xfId="0" applyNumberFormat="1" applyFont="1" applyBorder="1" applyAlignment="1">
      <alignment horizontal="center"/>
    </xf>
    <xf numFmtId="0" fontId="2" fillId="3" borderId="0" xfId="3" applyBorder="1"/>
    <xf numFmtId="164" fontId="6" fillId="0" borderId="0" xfId="0" applyNumberFormat="1" applyFont="1" applyBorder="1" applyAlignment="1">
      <alignment horizontal="left"/>
    </xf>
    <xf numFmtId="0" fontId="3" fillId="0" borderId="0" xfId="0" applyFont="1" applyBorder="1" applyAlignment="1">
      <alignment horizontal="center"/>
    </xf>
    <xf numFmtId="0" fontId="0" fillId="0" borderId="21" xfId="0" applyBorder="1"/>
    <xf numFmtId="0" fontId="0" fillId="0" borderId="21" xfId="0" applyBorder="1" applyAlignment="1">
      <alignment horizontal="left" vertical="top" wrapText="1"/>
    </xf>
    <xf numFmtId="0" fontId="0" fillId="0" borderId="23" xfId="0" applyBorder="1"/>
    <xf numFmtId="0" fontId="0" fillId="0" borderId="21" xfId="0" applyBorder="1" applyAlignment="1">
      <alignment horizontal="right" vertical="top"/>
    </xf>
    <xf numFmtId="8" fontId="0" fillId="0" borderId="21" xfId="0" applyNumberFormat="1" applyBorder="1"/>
    <xf numFmtId="0" fontId="2" fillId="3" borderId="23" xfId="3" applyBorder="1"/>
    <xf numFmtId="164" fontId="8" fillId="0" borderId="21" xfId="0" applyNumberFormat="1" applyFont="1" applyBorder="1" applyAlignment="1">
      <alignment horizontal="center"/>
    </xf>
    <xf numFmtId="164" fontId="8" fillId="0" borderId="22" xfId="0" applyNumberFormat="1" applyFont="1" applyBorder="1" applyAlignment="1">
      <alignment horizontal="center"/>
    </xf>
    <xf numFmtId="0" fontId="2" fillId="5" borderId="21" xfId="2" applyFill="1" applyBorder="1"/>
    <xf numFmtId="8" fontId="0" fillId="0" borderId="21" xfId="0" applyNumberFormat="1" applyFont="1" applyBorder="1"/>
    <xf numFmtId="0" fontId="0" fillId="4" borderId="23" xfId="0" applyFill="1" applyBorder="1"/>
    <xf numFmtId="9" fontId="0" fillId="0" borderId="21" xfId="1" applyNumberFormat="1" applyFont="1" applyBorder="1"/>
    <xf numFmtId="10" fontId="0" fillId="0" borderId="21" xfId="1" applyNumberFormat="1" applyFont="1" applyBorder="1"/>
    <xf numFmtId="0" fontId="0" fillId="4" borderId="21" xfId="0" applyFill="1" applyBorder="1"/>
    <xf numFmtId="9" fontId="0" fillId="0" borderId="21" xfId="1" applyFont="1" applyBorder="1"/>
    <xf numFmtId="0" fontId="10" fillId="7" borderId="20" xfId="7" applyAlignment="1">
      <alignment horizontal="left" vertical="top"/>
    </xf>
    <xf numFmtId="0" fontId="10" fillId="7" borderId="20" xfId="7"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4" xfId="0" applyBorder="1" applyAlignment="1">
      <alignment horizontal="left" vertical="top" wrapText="1"/>
    </xf>
    <xf numFmtId="0" fontId="0" fillId="0" borderId="2" xfId="0" applyBorder="1" applyAlignment="1">
      <alignment horizontal="left" vertical="top" wrapText="1"/>
    </xf>
    <xf numFmtId="8" fontId="0" fillId="0" borderId="28" xfId="0" applyNumberFormat="1" applyBorder="1"/>
    <xf numFmtId="8" fontId="10" fillId="7" borderId="29" xfId="7" applyNumberFormat="1" applyBorder="1"/>
    <xf numFmtId="8" fontId="0" fillId="0" borderId="0" xfId="1" applyNumberFormat="1" applyFont="1" applyBorder="1"/>
    <xf numFmtId="0" fontId="0" fillId="0" borderId="21" xfId="0" applyBorder="1" applyAlignment="1">
      <alignment horizontal="left"/>
    </xf>
    <xf numFmtId="0" fontId="0" fillId="0" borderId="0" xfId="0" applyBorder="1" applyAlignment="1">
      <alignment horizontal="left"/>
    </xf>
    <xf numFmtId="0" fontId="2" fillId="5" borderId="0" xfId="2" applyFill="1" applyBorder="1"/>
    <xf numFmtId="0" fontId="7" fillId="0" borderId="0" xfId="4" applyBorder="1"/>
    <xf numFmtId="0" fontId="0" fillId="0" borderId="30" xfId="0" applyBorder="1"/>
    <xf numFmtId="2" fontId="0" fillId="0" borderId="30" xfId="0" applyNumberFormat="1" applyBorder="1"/>
    <xf numFmtId="0" fontId="0" fillId="0" borderId="30" xfId="0" applyBorder="1" applyAlignment="1">
      <alignment horizontal="left" vertical="top" wrapText="1"/>
    </xf>
    <xf numFmtId="0" fontId="0" fillId="0" borderId="30" xfId="0" applyFill="1" applyBorder="1"/>
    <xf numFmtId="44" fontId="0" fillId="0" borderId="30" xfId="5" applyFont="1" applyBorder="1" applyAlignment="1">
      <alignment horizontal="right" vertical="top" wrapText="1"/>
    </xf>
    <xf numFmtId="0" fontId="0" fillId="0" borderId="30" xfId="0" applyFill="1" applyBorder="1" applyAlignment="1">
      <alignment horizontal="left" vertical="top" wrapText="1"/>
    </xf>
    <xf numFmtId="8" fontId="0" fillId="0" borderId="30" xfId="0" applyNumberFormat="1" applyBorder="1"/>
    <xf numFmtId="10" fontId="0" fillId="0" borderId="16" xfId="1" applyNumberFormat="1" applyFont="1" applyBorder="1" applyAlignment="1">
      <alignment horizontal="right" vertical="top" wrapText="1"/>
    </xf>
    <xf numFmtId="0" fontId="0" fillId="0" borderId="17" xfId="0" applyBorder="1" applyAlignment="1">
      <alignment horizontal="left" vertical="top"/>
    </xf>
    <xf numFmtId="0" fontId="0" fillId="0" borderId="17" xfId="0" applyBorder="1" applyAlignment="1">
      <alignment horizontal="right" vertical="top"/>
    </xf>
    <xf numFmtId="0" fontId="0" fillId="0" borderId="23" xfId="0" applyBorder="1" applyAlignment="1">
      <alignment horizontal="right" vertical="top"/>
    </xf>
    <xf numFmtId="8" fontId="0" fillId="0" borderId="17" xfId="0" applyNumberFormat="1" applyFont="1" applyBorder="1"/>
    <xf numFmtId="8" fontId="0" fillId="0" borderId="23" xfId="0" applyNumberFormat="1" applyBorder="1"/>
    <xf numFmtId="164" fontId="8" fillId="0" borderId="17" xfId="0" applyNumberFormat="1" applyFont="1" applyBorder="1" applyAlignment="1">
      <alignment horizontal="right"/>
    </xf>
    <xf numFmtId="164" fontId="8" fillId="0" borderId="23" xfId="0" applyNumberFormat="1" applyFont="1" applyBorder="1" applyAlignment="1">
      <alignment horizontal="center"/>
    </xf>
    <xf numFmtId="8" fontId="0" fillId="0" borderId="17" xfId="0" applyNumberFormat="1" applyBorder="1"/>
    <xf numFmtId="9" fontId="0" fillId="0" borderId="23" xfId="1" applyNumberFormat="1" applyFont="1" applyBorder="1"/>
    <xf numFmtId="10" fontId="0" fillId="0" borderId="23" xfId="1" applyNumberFormat="1" applyFont="1" applyBorder="1"/>
    <xf numFmtId="164" fontId="8" fillId="0" borderId="17" xfId="0" applyNumberFormat="1" applyFont="1" applyBorder="1" applyAlignment="1">
      <alignment horizontal="center"/>
    </xf>
    <xf numFmtId="9" fontId="0" fillId="0" borderId="23" xfId="1" applyFont="1" applyBorder="1"/>
    <xf numFmtId="8" fontId="0" fillId="0" borderId="17" xfId="1" applyNumberFormat="1" applyFont="1" applyBorder="1"/>
    <xf numFmtId="10" fontId="0" fillId="0" borderId="17" xfId="1" applyNumberFormat="1" applyFont="1" applyBorder="1"/>
    <xf numFmtId="0" fontId="0" fillId="0" borderId="17" xfId="0" applyBorder="1" applyAlignment="1">
      <alignment horizontal="left" vertical="top" wrapText="1"/>
    </xf>
    <xf numFmtId="164" fontId="10" fillId="7" borderId="29" xfId="7" applyNumberFormat="1" applyBorder="1" applyAlignment="1">
      <alignment horizontal="center"/>
    </xf>
    <xf numFmtId="0" fontId="7" fillId="0" borderId="21" xfId="4" applyBorder="1"/>
    <xf numFmtId="0" fontId="10" fillId="7" borderId="31" xfId="7" applyBorder="1" applyAlignment="1">
      <alignment horizontal="right" vertical="top"/>
    </xf>
    <xf numFmtId="8" fontId="10" fillId="7" borderId="31" xfId="7" applyNumberFormat="1" applyBorder="1"/>
    <xf numFmtId="164" fontId="10" fillId="7" borderId="31" xfId="7" applyNumberFormat="1" applyBorder="1" applyAlignment="1">
      <alignment horizontal="center"/>
    </xf>
    <xf numFmtId="9" fontId="10" fillId="7" borderId="31" xfId="7" applyNumberFormat="1" applyBorder="1"/>
    <xf numFmtId="10" fontId="10" fillId="7" borderId="31" xfId="7" applyNumberFormat="1" applyBorder="1"/>
    <xf numFmtId="8" fontId="10" fillId="7" borderId="32" xfId="7" applyNumberFormat="1" applyBorder="1"/>
    <xf numFmtId="9" fontId="10" fillId="7" borderId="33" xfId="7" applyNumberFormat="1" applyBorder="1"/>
    <xf numFmtId="0" fontId="11" fillId="8" borderId="23" xfId="0" applyFont="1" applyFill="1" applyBorder="1"/>
    <xf numFmtId="0" fontId="0" fillId="0" borderId="23" xfId="0" applyBorder="1" applyAlignment="1">
      <alignment horizontal="left" vertical="top"/>
    </xf>
    <xf numFmtId="0" fontId="0" fillId="0" borderId="23" xfId="0" applyBorder="1" applyAlignment="1">
      <alignment horizontal="left" vertical="top" wrapText="1"/>
    </xf>
    <xf numFmtId="0" fontId="10" fillId="7" borderId="29" xfId="7" applyBorder="1" applyAlignment="1">
      <alignment horizontal="left" vertical="top"/>
    </xf>
    <xf numFmtId="0" fontId="2" fillId="3" borderId="21" xfId="3" applyBorder="1"/>
    <xf numFmtId="0" fontId="0" fillId="0" borderId="21" xfId="0" applyBorder="1" applyAlignment="1">
      <alignment vertical="top" wrapText="1"/>
    </xf>
    <xf numFmtId="8" fontId="10" fillId="7" borderId="33" xfId="7" applyNumberFormat="1" applyBorder="1"/>
    <xf numFmtId="167" fontId="0" fillId="0" borderId="21" xfId="1" applyNumberFormat="1" applyFont="1" applyBorder="1"/>
    <xf numFmtId="167" fontId="10" fillId="7" borderId="31" xfId="7" applyNumberFormat="1" applyBorder="1"/>
    <xf numFmtId="0" fontId="0" fillId="0" borderId="34" xfId="0" applyBorder="1" applyAlignment="1">
      <alignment horizontal="left" vertical="top" wrapText="1"/>
    </xf>
    <xf numFmtId="167" fontId="0" fillId="0" borderId="23" xfId="1" applyNumberFormat="1" applyFont="1" applyBorder="1"/>
    <xf numFmtId="164" fontId="10" fillId="7" borderId="20" xfId="7" applyNumberFormat="1" applyAlignment="1">
      <alignment horizontal="center"/>
    </xf>
    <xf numFmtId="9" fontId="10" fillId="7" borderId="20" xfId="7" applyNumberFormat="1"/>
    <xf numFmtId="167" fontId="10" fillId="7" borderId="20" xfId="7" applyNumberFormat="1"/>
    <xf numFmtId="167" fontId="9" fillId="6" borderId="20" xfId="6" applyNumberFormat="1" applyBorder="1"/>
  </cellXfs>
  <cellStyles count="8">
    <cellStyle name="Accent1" xfId="2" builtinId="29"/>
    <cellStyle name="Accent2" xfId="3" builtinId="33"/>
    <cellStyle name="Currency" xfId="5" builtinId="4"/>
    <cellStyle name="Good" xfId="6" builtinId="26"/>
    <cellStyle name="Hyperlink" xfId="4" builtinId="8"/>
    <cellStyle name="Input" xfId="7" builtinId="2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zinsen-berechnen.de/sparbuch-rechner.ph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finanzen-rechner.net/etf-sparrechner.php" TargetMode="External"/><Relationship Id="rId2" Type="http://schemas.openxmlformats.org/officeDocument/2006/relationships/hyperlink" Target="https://www.finanz-seiten.com/rechner/renditerechner-p-a" TargetMode="External"/><Relationship Id="rId1" Type="http://schemas.openxmlformats.org/officeDocument/2006/relationships/hyperlink" Target="https://www.zinsen-berechnen.de/sparrechner.php" TargetMode="External"/><Relationship Id="rId6" Type="http://schemas.openxmlformats.org/officeDocument/2006/relationships/hyperlink" Target="https://www.union-investment.de/handle?action=sparrechner&amp;tab=ansparplan" TargetMode="External"/><Relationship Id="rId5" Type="http://schemas.openxmlformats.org/officeDocument/2006/relationships/hyperlink" Target="https://jumk.de/prozentrechnung/zins-monat-jahr.shtml" TargetMode="External"/><Relationship Id="rId4" Type="http://schemas.openxmlformats.org/officeDocument/2006/relationships/hyperlink" Target="https://www.blitzrechner.de/proze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K61"/>
  <sheetViews>
    <sheetView tabSelected="1" zoomScaleNormal="100" workbookViewId="0">
      <pane xSplit="4" ySplit="19" topLeftCell="E20" activePane="bottomRight" state="frozen"/>
      <selection pane="topRight" activeCell="E1" sqref="E1"/>
      <selection pane="bottomLeft" activeCell="A16" sqref="A16"/>
      <selection pane="bottomRight" activeCell="D21" sqref="D21"/>
    </sheetView>
  </sheetViews>
  <sheetFormatPr defaultColWidth="9.109375" defaultRowHeight="14.4" outlineLevelRow="1" outlineLevelCol="1" x14ac:dyDescent="0.3"/>
  <cols>
    <col min="1" max="1" width="33.88671875" style="3" customWidth="1"/>
    <col min="2" max="2" width="9.109375" style="3"/>
    <col min="3" max="3" width="20.109375" style="3" customWidth="1"/>
    <col min="4" max="4" width="13.33203125" style="59" customWidth="1"/>
    <col min="5" max="5" width="20.77734375" style="3" customWidth="1"/>
    <col min="6" max="6" width="20.77734375" style="59" customWidth="1"/>
    <col min="7" max="7" width="20.77734375" style="3" customWidth="1"/>
    <col min="8" max="8" width="20.77734375" style="59" customWidth="1"/>
    <col min="9" max="9" width="20.77734375" style="3" customWidth="1" outlineLevel="1"/>
    <col min="10" max="10" width="20.77734375" style="59" customWidth="1" outlineLevel="1"/>
    <col min="11" max="11" width="20.77734375" style="3" customWidth="1"/>
    <col min="12" max="12" width="20.77734375" style="59" customWidth="1"/>
    <col min="13" max="13" width="20.77734375" style="3" customWidth="1"/>
    <col min="14" max="14" width="20.77734375" style="3" customWidth="1" outlineLevel="1"/>
    <col min="15" max="15" width="20.77734375" style="59" customWidth="1" outlineLevel="1"/>
    <col min="16" max="16" width="20.77734375" style="3" customWidth="1"/>
    <col min="17" max="17" width="20.77734375" style="3" customWidth="1" outlineLevel="1"/>
    <col min="18" max="18" width="20.77734375" style="59" customWidth="1" outlineLevel="1"/>
    <col min="19" max="19" width="20.77734375" style="3" customWidth="1"/>
    <col min="20" max="20" width="20.77734375" style="3" customWidth="1" outlineLevel="1"/>
    <col min="21" max="21" width="20.77734375" style="59" customWidth="1" outlineLevel="1"/>
    <col min="22" max="23" width="20.77734375" style="3" customWidth="1"/>
    <col min="24" max="25" width="20.77734375" style="59" customWidth="1"/>
    <col min="26" max="27" width="20.77734375" style="3" customWidth="1"/>
    <col min="28" max="28" width="20.77734375" style="59" customWidth="1"/>
    <col min="29" max="30" width="20.77734375" style="3" customWidth="1"/>
    <col min="31" max="31" width="20.77734375" style="59" customWidth="1"/>
    <col min="32" max="33" width="20.77734375" style="3" customWidth="1"/>
    <col min="34" max="34" width="20.77734375" style="59" customWidth="1"/>
    <col min="35" max="16384" width="9.109375" style="3"/>
  </cols>
  <sheetData>
    <row r="1" spans="1:7" x14ac:dyDescent="0.3">
      <c r="A1" s="88" t="s">
        <v>3</v>
      </c>
      <c r="B1" s="23">
        <v>45</v>
      </c>
    </row>
    <row r="2" spans="1:7" outlineLevel="1" x14ac:dyDescent="0.3">
      <c r="A2" s="88"/>
      <c r="B2" s="23"/>
    </row>
    <row r="3" spans="1:7" outlineLevel="1" x14ac:dyDescent="0.3">
      <c r="A3" s="88" t="s">
        <v>2</v>
      </c>
      <c r="B3" s="23">
        <v>115</v>
      </c>
    </row>
    <row r="4" spans="1:7" outlineLevel="1" x14ac:dyDescent="0.3">
      <c r="A4" s="88" t="s">
        <v>18</v>
      </c>
      <c r="B4" s="24">
        <v>2.2999999999999998</v>
      </c>
      <c r="D4" s="112"/>
    </row>
    <row r="5" spans="1:7" outlineLevel="1" x14ac:dyDescent="0.3">
      <c r="A5" s="88" t="s">
        <v>1</v>
      </c>
      <c r="B5" s="25">
        <v>0.2</v>
      </c>
    </row>
    <row r="6" spans="1:7" outlineLevel="1" x14ac:dyDescent="0.3">
      <c r="A6" s="90" t="s">
        <v>19</v>
      </c>
      <c r="B6" s="27">
        <v>0.9</v>
      </c>
    </row>
    <row r="7" spans="1:7" ht="14.4" customHeight="1" outlineLevel="1" x14ac:dyDescent="0.3">
      <c r="A7" s="90" t="s">
        <v>4</v>
      </c>
      <c r="B7" s="95">
        <v>0.19</v>
      </c>
    </row>
    <row r="8" spans="1:7" ht="14.4" customHeight="1" outlineLevel="1" x14ac:dyDescent="0.3">
      <c r="A8" s="91" t="s">
        <v>44</v>
      </c>
      <c r="B8" s="88">
        <v>1300</v>
      </c>
    </row>
    <row r="9" spans="1:7" ht="14.4" customHeight="1" outlineLevel="1" x14ac:dyDescent="0.3">
      <c r="A9" s="91" t="s">
        <v>52</v>
      </c>
      <c r="B9" s="88">
        <f>B8/12/5</f>
        <v>21.666666666666664</v>
      </c>
    </row>
    <row r="10" spans="1:7" ht="14.4" customHeight="1" outlineLevel="1" x14ac:dyDescent="0.3">
      <c r="A10" s="90" t="s">
        <v>53</v>
      </c>
      <c r="B10" s="92">
        <f>(B1-B9)</f>
        <v>23.333333333333336</v>
      </c>
    </row>
    <row r="11" spans="1:7" ht="14.4" customHeight="1" outlineLevel="1" x14ac:dyDescent="0.3">
      <c r="A11" s="90" t="s">
        <v>54</v>
      </c>
      <c r="B11" s="92">
        <f>(B3-B10)</f>
        <v>91.666666666666657</v>
      </c>
    </row>
    <row r="12" spans="1:7" ht="16.8" customHeight="1" outlineLevel="1" x14ac:dyDescent="0.3">
      <c r="A12" s="93" t="s">
        <v>48</v>
      </c>
      <c r="B12" s="88">
        <v>33</v>
      </c>
      <c r="C12" s="17"/>
      <c r="D12" s="60"/>
      <c r="G12" s="53"/>
    </row>
    <row r="13" spans="1:7" ht="16.8" customHeight="1" outlineLevel="1" x14ac:dyDescent="0.3">
      <c r="A13" s="94" t="s">
        <v>33</v>
      </c>
      <c r="B13" s="89">
        <v>3</v>
      </c>
      <c r="C13" s="17"/>
      <c r="D13" s="60"/>
      <c r="G13" s="53"/>
    </row>
    <row r="14" spans="1:7" ht="16.8" customHeight="1" outlineLevel="1" x14ac:dyDescent="0.3">
      <c r="A14" s="94" t="s">
        <v>31</v>
      </c>
      <c r="B14" s="89">
        <v>5</v>
      </c>
      <c r="C14" s="17"/>
      <c r="D14" s="60"/>
      <c r="G14" s="53"/>
    </row>
    <row r="15" spans="1:7" ht="16.8" customHeight="1" outlineLevel="1" x14ac:dyDescent="0.3">
      <c r="A15" s="88" t="s">
        <v>32</v>
      </c>
      <c r="B15" s="89">
        <v>7</v>
      </c>
      <c r="C15" s="17"/>
      <c r="D15" s="60"/>
      <c r="G15" s="53"/>
    </row>
    <row r="16" spans="1:7" ht="16.8" customHeight="1" outlineLevel="1" x14ac:dyDescent="0.3">
      <c r="A16" s="88" t="s">
        <v>89</v>
      </c>
      <c r="B16" s="88">
        <v>20</v>
      </c>
      <c r="C16" s="17"/>
      <c r="D16" s="60"/>
      <c r="G16" s="53"/>
    </row>
    <row r="17" spans="1:37" x14ac:dyDescent="0.3">
      <c r="A17" s="88"/>
      <c r="B17" s="89"/>
      <c r="E17" s="3" t="s">
        <v>7</v>
      </c>
      <c r="F17" s="59" t="s">
        <v>6</v>
      </c>
      <c r="G17" s="3" t="s">
        <v>7</v>
      </c>
      <c r="H17" s="59" t="s">
        <v>6</v>
      </c>
      <c r="I17" s="3" t="s">
        <v>5</v>
      </c>
      <c r="J17" s="59" t="s">
        <v>8</v>
      </c>
      <c r="K17" s="34" t="s">
        <v>5</v>
      </c>
      <c r="L17" s="60" t="s">
        <v>8</v>
      </c>
      <c r="M17" s="34" t="s">
        <v>6</v>
      </c>
      <c r="N17" s="3" t="s">
        <v>5</v>
      </c>
      <c r="O17" s="59" t="s">
        <v>8</v>
      </c>
      <c r="P17" s="34" t="s">
        <v>6</v>
      </c>
      <c r="Q17" s="59" t="s">
        <v>5</v>
      </c>
      <c r="R17" s="59" t="s">
        <v>8</v>
      </c>
      <c r="S17" s="34" t="s">
        <v>6</v>
      </c>
      <c r="T17" s="59" t="s">
        <v>5</v>
      </c>
      <c r="U17" s="59" t="s">
        <v>8</v>
      </c>
      <c r="V17" s="3" t="s">
        <v>7</v>
      </c>
      <c r="W17" s="3" t="s">
        <v>8</v>
      </c>
      <c r="Y17" s="59" t="s">
        <v>6</v>
      </c>
      <c r="Z17" s="34" t="s">
        <v>5</v>
      </c>
      <c r="AA17" s="3" t="s">
        <v>8</v>
      </c>
      <c r="AB17" s="59" t="s">
        <v>8</v>
      </c>
      <c r="AC17" s="59" t="s">
        <v>5</v>
      </c>
      <c r="AD17" s="3" t="s">
        <v>8</v>
      </c>
      <c r="AE17" s="59" t="s">
        <v>8</v>
      </c>
      <c r="AF17" s="34" t="s">
        <v>5</v>
      </c>
      <c r="AG17" s="3" t="s">
        <v>8</v>
      </c>
      <c r="AH17" s="59" t="s">
        <v>8</v>
      </c>
    </row>
    <row r="18" spans="1:37" s="29" customFormat="1" ht="15.75" customHeight="1" thickBot="1" x14ac:dyDescent="0.35">
      <c r="D18" s="61"/>
      <c r="E18" s="30"/>
      <c r="F18" s="64"/>
      <c r="G18" s="30"/>
      <c r="H18" s="64"/>
      <c r="I18" s="31"/>
      <c r="J18" s="69"/>
      <c r="K18" s="31"/>
      <c r="L18" s="69"/>
      <c r="M18" s="56"/>
      <c r="N18" s="86"/>
      <c r="O18" s="72"/>
      <c r="P18" s="56"/>
      <c r="Q18" s="67"/>
      <c r="R18" s="72"/>
      <c r="S18" s="56"/>
      <c r="T18" s="67"/>
      <c r="U18" s="72"/>
      <c r="V18" s="30"/>
      <c r="W18" s="18"/>
      <c r="X18" s="120"/>
      <c r="Y18" s="124"/>
      <c r="Z18" s="35"/>
      <c r="AA18" s="18"/>
      <c r="AB18" s="72"/>
      <c r="AC18" s="67"/>
      <c r="AD18" s="18"/>
      <c r="AE18" s="72"/>
      <c r="AF18" s="35"/>
      <c r="AG18" s="18"/>
      <c r="AH18" s="72"/>
    </row>
    <row r="19" spans="1:37" s="76" customFormat="1" ht="126.6" customHeight="1" x14ac:dyDescent="0.3">
      <c r="C19" s="76" t="s">
        <v>65</v>
      </c>
      <c r="D19" s="77" t="s">
        <v>64</v>
      </c>
      <c r="E19" s="76" t="s">
        <v>60</v>
      </c>
      <c r="F19" s="77" t="s">
        <v>58</v>
      </c>
      <c r="G19" s="76" t="s">
        <v>56</v>
      </c>
      <c r="H19" s="78" t="s">
        <v>57</v>
      </c>
      <c r="I19" s="76" t="s">
        <v>59</v>
      </c>
      <c r="J19" s="77" t="s">
        <v>63</v>
      </c>
      <c r="K19" s="76" t="s">
        <v>61</v>
      </c>
      <c r="L19" s="77" t="s">
        <v>62</v>
      </c>
      <c r="M19" s="76" t="s">
        <v>68</v>
      </c>
      <c r="N19" s="80" t="s">
        <v>66</v>
      </c>
      <c r="O19" s="79" t="s">
        <v>67</v>
      </c>
      <c r="P19" s="80" t="s">
        <v>69</v>
      </c>
      <c r="R19" s="77"/>
      <c r="S19" s="17" t="s">
        <v>88</v>
      </c>
      <c r="T19" s="17"/>
      <c r="U19" s="60"/>
      <c r="V19" s="17" t="s">
        <v>70</v>
      </c>
      <c r="W19" s="76" t="s">
        <v>96</v>
      </c>
      <c r="X19" s="77" t="s">
        <v>73</v>
      </c>
      <c r="Y19" s="125" t="s">
        <v>90</v>
      </c>
      <c r="Z19" s="17" t="s">
        <v>34</v>
      </c>
      <c r="AA19" s="76" t="s">
        <v>96</v>
      </c>
      <c r="AB19" s="60" t="s">
        <v>92</v>
      </c>
      <c r="AC19" s="129" t="s">
        <v>35</v>
      </c>
      <c r="AD19" s="76" t="s">
        <v>96</v>
      </c>
      <c r="AE19" s="60" t="s">
        <v>93</v>
      </c>
      <c r="AF19" s="17" t="s">
        <v>36</v>
      </c>
      <c r="AG19" s="76" t="s">
        <v>96</v>
      </c>
      <c r="AH19" s="60" t="s">
        <v>94</v>
      </c>
    </row>
    <row r="20" spans="1:37" s="96" customFormat="1" ht="30" customHeight="1" thickBot="1" x14ac:dyDescent="0.35">
      <c r="B20" s="110" t="s">
        <v>71</v>
      </c>
      <c r="D20" s="121"/>
      <c r="E20" s="110"/>
      <c r="F20" s="122"/>
      <c r="G20" s="110"/>
      <c r="H20" s="122"/>
      <c r="I20" s="110"/>
      <c r="J20" s="122"/>
      <c r="K20" s="110"/>
      <c r="L20" s="122"/>
      <c r="M20" s="110"/>
      <c r="N20" s="110"/>
      <c r="O20" s="122"/>
      <c r="P20" s="110"/>
      <c r="R20" s="121"/>
      <c r="U20" s="121"/>
      <c r="V20" s="110"/>
      <c r="W20" s="110" t="s">
        <v>72</v>
      </c>
      <c r="X20" s="121"/>
      <c r="Y20" s="121"/>
      <c r="Z20" s="110" t="s">
        <v>91</v>
      </c>
      <c r="AB20" s="121"/>
      <c r="AE20" s="121"/>
      <c r="AH20" s="121"/>
      <c r="AK20" s="110"/>
    </row>
    <row r="21" spans="1:37" s="19" customFormat="1" ht="16.95" customHeight="1" x14ac:dyDescent="0.3">
      <c r="C21" s="39">
        <v>1</v>
      </c>
      <c r="D21" s="62">
        <f t="shared" ref="D21:D59" si="0">$B$12+C21</f>
        <v>34</v>
      </c>
      <c r="E21" s="37">
        <f>$B$10*C21*12</f>
        <v>280</v>
      </c>
      <c r="F21" s="63">
        <f>$B$11*C21*12</f>
        <v>1100</v>
      </c>
      <c r="G21" s="54">
        <f>FV((1+$B$6/100)^(1/12)-1,C21*12,-$B$1,0,1)</f>
        <v>542.62889650888951</v>
      </c>
      <c r="H21" s="65">
        <f>FV((1+$B$6/100)^(1/12)-1,C21*12,-$B$11,0,1)</f>
        <v>1105.3551595551451</v>
      </c>
      <c r="I21" s="2">
        <f t="shared" ref="I21:I59" si="1">F21-E21</f>
        <v>820</v>
      </c>
      <c r="J21" s="70">
        <f t="shared" ref="J21:J59" si="2">F21/E21-1</f>
        <v>2.9285714285714284</v>
      </c>
      <c r="K21" s="2">
        <f t="shared" ref="K21:K59" si="3">H21-F21</f>
        <v>5.3551595551450646</v>
      </c>
      <c r="L21" s="71">
        <f t="shared" ref="L21:L59" si="4">(H21/F21)-1</f>
        <v>4.8683268683136216E-3</v>
      </c>
      <c r="M21" s="55">
        <f>FV((((1+$B$6/100)^(1/12)-1)-((1+$B$4/100)^(1/12)-1)),$C21*12,-$B$11,0,1)</f>
        <v>1091.8132781379907</v>
      </c>
      <c r="N21" s="2">
        <f t="shared" ref="N21:N59" si="5">M21-F21</f>
        <v>-8.1867218620093354</v>
      </c>
      <c r="O21" s="73">
        <f t="shared" ref="O21:O59" si="6">((H21/M21)-1)*-1</f>
        <v>-1.2403111125603106E-2</v>
      </c>
      <c r="P21" s="2">
        <f t="shared" ref="P21:P59" si="7">(M21/($B$7+1))</f>
        <v>917.49014969579048</v>
      </c>
      <c r="Q21" s="63">
        <f t="shared" ref="Q21:Q25" si="8">P21-M21</f>
        <v>-174.32312844220019</v>
      </c>
      <c r="R21" s="73">
        <f>((M21/P21)-1)*-1</f>
        <v>-0.18999999999999995</v>
      </c>
      <c r="S21" s="83">
        <f>P21-$B$9</f>
        <v>895.82348302912385</v>
      </c>
      <c r="T21" s="83">
        <f>P21-S21</f>
        <v>21.666666666666629</v>
      </c>
      <c r="U21" s="71">
        <f>((P21/S21)-1)*-1</f>
        <v>-2.4186312456783599E-2</v>
      </c>
      <c r="V21" s="2">
        <f>S21-E21</f>
        <v>615.82348302912385</v>
      </c>
      <c r="W21" s="5">
        <f>(S21/E21)-1</f>
        <v>2.1993695822468711</v>
      </c>
      <c r="X21" s="71">
        <f t="shared" ref="X21:X48" si="9">((1+(W21*100)/100))^(1/C21)-1</f>
        <v>2.1993695822468711</v>
      </c>
      <c r="Y21" s="63">
        <f>(V21/100)*(100-$B$16)</f>
        <v>492.65878642329909</v>
      </c>
      <c r="Z21" s="2">
        <f t="shared" ref="Z21:Z24" si="10">FV((((1+$B$13/100)^(1/12)-1)-((1+$B$4/100)^(1/12)-1)),$C21*12,-(($B$11/100)*($B$16)),0,1)</f>
        <v>220.81611091178607</v>
      </c>
      <c r="AA21" s="5">
        <f t="shared" ref="AA21:AA25" si="11">(Y21+Z21)/E21</f>
        <v>2.5481246333395902</v>
      </c>
      <c r="AB21" s="71">
        <f t="shared" ref="AB21:AB25" si="12">((1+(AA21*100)/100))^(1/C21)-1</f>
        <v>2.5481246333395902</v>
      </c>
      <c r="AC21" s="2">
        <f t="shared" ref="AC21:AC24" si="13">FV((((1+$B$13/100)^(1/12)-1)-((1+$B$4/100)^(1/12)-1)),$C21*12,-(($B$11/100)*($B$16)),0,1)</f>
        <v>220.81611091178607</v>
      </c>
      <c r="AD21" s="5">
        <f t="shared" ref="AD21:AD25" si="14">($Y21+AC21)/$E21</f>
        <v>2.5481246333395902</v>
      </c>
      <c r="AE21" s="127">
        <f t="shared" ref="AE21:AE25" si="15">((1+(AD21*100)/100))^(1/C21)-1</f>
        <v>2.5481246333395902</v>
      </c>
      <c r="AF21" s="2">
        <f t="shared" ref="AF21:AF24" si="16">FV((((1+$B$13/100)^(1/12)-1)-((1+$B$4/100)^(1/12)-1)),$C21*12,-(($B$11/100)*($B$16)),0,1)</f>
        <v>220.81611091178607</v>
      </c>
      <c r="AG21" s="5">
        <f t="shared" ref="AG21:AG25" si="17">($Y21+AF21)/$E21</f>
        <v>2.5481246333395902</v>
      </c>
      <c r="AH21" s="127">
        <f t="shared" ref="AH21:AH25" si="18">((1+(AG21*100)/100))^(1/C21)-1</f>
        <v>2.5481246333395902</v>
      </c>
      <c r="AK21" s="17"/>
    </row>
    <row r="22" spans="1:37" s="19" customFormat="1" ht="15.6" customHeight="1" x14ac:dyDescent="0.3">
      <c r="C22" s="39">
        <v>2</v>
      </c>
      <c r="D22" s="62">
        <f t="shared" si="0"/>
        <v>35</v>
      </c>
      <c r="E22" s="37">
        <f>$B$10*C22*12</f>
        <v>560</v>
      </c>
      <c r="F22" s="63">
        <f>$B$11*C22*12</f>
        <v>2200</v>
      </c>
      <c r="G22" s="54">
        <f>FV((1+$B$6/100)^(1/12)-1,C22*12,-$B$1,0,1)</f>
        <v>1090.1414530863719</v>
      </c>
      <c r="H22" s="65">
        <f>FV((1+$B$6/100)^(1/12)-1,C22*12,-$B$11,0,1)</f>
        <v>2220.6585155463131</v>
      </c>
      <c r="I22" s="2">
        <f t="shared" si="1"/>
        <v>1640</v>
      </c>
      <c r="J22" s="70">
        <f t="shared" si="2"/>
        <v>2.9285714285714284</v>
      </c>
      <c r="K22" s="2">
        <f t="shared" si="3"/>
        <v>20.658515546313083</v>
      </c>
      <c r="L22" s="71">
        <f t="shared" si="4"/>
        <v>9.3902343392331389E-3</v>
      </c>
      <c r="M22" s="55">
        <f>FV((((1+$B$6/100)^(1/12)-1)-((1+$B$4/100)^(1/12)-1)),$C22*12,-$B$11,0,1)</f>
        <v>2168.6566682954021</v>
      </c>
      <c r="N22" s="2">
        <f t="shared" si="5"/>
        <v>-31.343331704597858</v>
      </c>
      <c r="O22" s="73">
        <f t="shared" si="6"/>
        <v>-2.3978828927211149E-2</v>
      </c>
      <c r="P22" s="2">
        <f t="shared" si="7"/>
        <v>1822.4005615927749</v>
      </c>
      <c r="Q22" s="63">
        <f t="shared" si="8"/>
        <v>-346.25610670262722</v>
      </c>
      <c r="R22" s="73">
        <f t="shared" ref="R22:R59" si="19">((M22/P22)-1)*-1</f>
        <v>-0.18999999999999995</v>
      </c>
      <c r="S22" s="83">
        <f>P22-$B$9</f>
        <v>1800.7338949261082</v>
      </c>
      <c r="T22" s="83">
        <f t="shared" ref="T22:T59" si="20">P22-S22</f>
        <v>21.666666666666742</v>
      </c>
      <c r="U22" s="71">
        <f t="shared" ref="U22:U59" si="21">((P22/S22)-1)*-1</f>
        <v>-1.2032131303640448E-2</v>
      </c>
      <c r="V22" s="2">
        <f t="shared" ref="V22:V59" si="22">S22-E22</f>
        <v>1240.7338949261082</v>
      </c>
      <c r="W22" s="5">
        <f t="shared" ref="W22:W58" si="23">(S22/E22)-1</f>
        <v>2.2155962409394787</v>
      </c>
      <c r="X22" s="71">
        <f>((1+(W22*100)/100))^(1/C22)-1</f>
        <v>0.79320836517664017</v>
      </c>
      <c r="Y22" s="63">
        <f t="shared" ref="Y22:Y59" si="24">(V22/100)*(100-$B$16)</f>
        <v>992.58711594088652</v>
      </c>
      <c r="Z22" s="2">
        <f t="shared" si="10"/>
        <v>443.14605740774414</v>
      </c>
      <c r="AA22" s="5">
        <f t="shared" si="11"/>
        <v>2.563809238122555</v>
      </c>
      <c r="AB22" s="71">
        <f t="shared" si="12"/>
        <v>0.88780540260974861</v>
      </c>
      <c r="AC22" s="2">
        <f t="shared" si="13"/>
        <v>443.14605740774414</v>
      </c>
      <c r="AD22" s="5">
        <f t="shared" si="14"/>
        <v>2.563809238122555</v>
      </c>
      <c r="AE22" s="127">
        <f t="shared" si="15"/>
        <v>0.88780540260974861</v>
      </c>
      <c r="AF22" s="2">
        <f t="shared" si="16"/>
        <v>443.14605740774414</v>
      </c>
      <c r="AG22" s="5">
        <f t="shared" si="17"/>
        <v>2.563809238122555</v>
      </c>
      <c r="AH22" s="127">
        <f t="shared" si="18"/>
        <v>0.88780540260974861</v>
      </c>
      <c r="AK22" s="17"/>
    </row>
    <row r="23" spans="1:37" s="19" customFormat="1" ht="15.6" customHeight="1" x14ac:dyDescent="0.3">
      <c r="C23" s="39">
        <v>3</v>
      </c>
      <c r="D23" s="62">
        <f t="shared" si="0"/>
        <v>36</v>
      </c>
      <c r="E23" s="37">
        <f>$B$10*C23*12</f>
        <v>840</v>
      </c>
      <c r="F23" s="63">
        <f>$B$11*C23*12</f>
        <v>3300</v>
      </c>
      <c r="G23" s="54">
        <f>FV((1+$B$6/100)^(1/12)-1,C23*12,-$B$1,0,1)</f>
        <v>1642.5816226730599</v>
      </c>
      <c r="H23" s="65">
        <f>FV((1+$B$6/100)^(1/12)-1,C23*12,-$B$11,0,1)</f>
        <v>3345.9996017414178</v>
      </c>
      <c r="I23" s="2">
        <f t="shared" si="1"/>
        <v>2460</v>
      </c>
      <c r="J23" s="70">
        <f t="shared" si="2"/>
        <v>2.9285714285714284</v>
      </c>
      <c r="K23" s="2">
        <f t="shared" si="3"/>
        <v>45.999601741417791</v>
      </c>
      <c r="L23" s="71">
        <f t="shared" si="4"/>
        <v>1.3939273254975015E-2</v>
      </c>
      <c r="M23" s="55">
        <f>FV((((1+$B$6/100)^(1/12)-1)-((1+$B$4/100)^(1/12)-1)),$C23*12,-$B$11,0,1)</f>
        <v>3230.7354231016466</v>
      </c>
      <c r="N23" s="2">
        <f t="shared" si="5"/>
        <v>-69.264576898353425</v>
      </c>
      <c r="O23" s="73">
        <f t="shared" si="6"/>
        <v>-3.5677381012250375E-2</v>
      </c>
      <c r="P23" s="2">
        <f t="shared" si="7"/>
        <v>2714.90371689214</v>
      </c>
      <c r="Q23" s="63">
        <f t="shared" si="8"/>
        <v>-515.83170620950659</v>
      </c>
      <c r="R23" s="73">
        <f t="shared" si="19"/>
        <v>-0.18999999999999995</v>
      </c>
      <c r="S23" s="83">
        <f>P23-$B$9</f>
        <v>2693.2370502254735</v>
      </c>
      <c r="T23" s="83">
        <f t="shared" si="20"/>
        <v>21.666666666666515</v>
      </c>
      <c r="U23" s="71">
        <f t="shared" si="21"/>
        <v>-8.0448420479186655E-3</v>
      </c>
      <c r="V23" s="2">
        <f t="shared" si="22"/>
        <v>1853.2370502254735</v>
      </c>
      <c r="W23" s="5">
        <f t="shared" si="23"/>
        <v>2.2062345836017543</v>
      </c>
      <c r="X23" s="71">
        <f t="shared" si="9"/>
        <v>0.47456899537247832</v>
      </c>
      <c r="Y23" s="63">
        <f t="shared" si="24"/>
        <v>1482.5896401803789</v>
      </c>
      <c r="Z23" s="2">
        <f t="shared" si="10"/>
        <v>667.00021779842666</v>
      </c>
      <c r="AA23" s="5">
        <f t="shared" si="11"/>
        <v>2.5590355452128635</v>
      </c>
      <c r="AB23" s="71">
        <f t="shared" si="12"/>
        <v>0.52678344358618667</v>
      </c>
      <c r="AC23" s="2">
        <f t="shared" si="13"/>
        <v>667.00021779842666</v>
      </c>
      <c r="AD23" s="5">
        <f t="shared" si="14"/>
        <v>2.5590355452128635</v>
      </c>
      <c r="AE23" s="127">
        <f t="shared" si="15"/>
        <v>0.52678344358618667</v>
      </c>
      <c r="AF23" s="2">
        <f t="shared" si="16"/>
        <v>667.00021779842666</v>
      </c>
      <c r="AG23" s="5">
        <f t="shared" si="17"/>
        <v>2.5590355452128635</v>
      </c>
      <c r="AH23" s="127">
        <f t="shared" si="18"/>
        <v>0.52678344358618667</v>
      </c>
      <c r="AK23" s="17"/>
    </row>
    <row r="24" spans="1:37" s="19" customFormat="1" ht="15.6" customHeight="1" x14ac:dyDescent="0.3">
      <c r="C24" s="39">
        <v>4</v>
      </c>
      <c r="D24" s="62">
        <f t="shared" si="0"/>
        <v>37</v>
      </c>
      <c r="E24" s="37">
        <f>$B$10*C24*12</f>
        <v>1120</v>
      </c>
      <c r="F24" s="63">
        <f>$B$11*C24*12</f>
        <v>4400</v>
      </c>
      <c r="G24" s="54">
        <f>FV((1+$B$6/100)^(1/12)-1,C24*12,-$B$1,0,1)</f>
        <v>2199.9937537860155</v>
      </c>
      <c r="H24" s="65">
        <f>FV((1+$B$6/100)^(1/12)-1,C24*12,-$B$11,0,1)</f>
        <v>4481.468757712254</v>
      </c>
      <c r="I24" s="2">
        <f t="shared" si="1"/>
        <v>3280</v>
      </c>
      <c r="J24" s="70">
        <f t="shared" si="2"/>
        <v>2.9285714285714284</v>
      </c>
      <c r="K24" s="2">
        <f t="shared" si="3"/>
        <v>81.468757712254046</v>
      </c>
      <c r="L24" s="71">
        <f t="shared" si="4"/>
        <v>1.8515626752785064E-2</v>
      </c>
      <c r="M24" s="55">
        <f>FV((((1+$B$6/100)^(1/12)-1)-((1+$B$4/100)^(1/12)-1)),$C24*12,-$B$11,0,1)</f>
        <v>4278.2519809605237</v>
      </c>
      <c r="N24" s="2">
        <f t="shared" si="5"/>
        <v>-121.74801903947628</v>
      </c>
      <c r="O24" s="73">
        <f t="shared" si="6"/>
        <v>-4.7499955041475861E-2</v>
      </c>
      <c r="P24" s="2">
        <f t="shared" si="7"/>
        <v>3595.1697318995998</v>
      </c>
      <c r="Q24" s="63">
        <f t="shared" si="8"/>
        <v>-683.08224906092391</v>
      </c>
      <c r="R24" s="73">
        <f t="shared" si="19"/>
        <v>-0.18999999999999995</v>
      </c>
      <c r="S24" s="83">
        <f>P24-$B$9</f>
        <v>3573.5030652329333</v>
      </c>
      <c r="T24" s="83">
        <f t="shared" si="20"/>
        <v>21.666666666666515</v>
      </c>
      <c r="U24" s="71">
        <f t="shared" si="21"/>
        <v>-6.063144838873713E-3</v>
      </c>
      <c r="V24" s="2">
        <f t="shared" si="22"/>
        <v>2453.5030652329333</v>
      </c>
      <c r="W24" s="5">
        <f t="shared" si="23"/>
        <v>2.1906277368151188</v>
      </c>
      <c r="X24" s="71">
        <f t="shared" si="9"/>
        <v>0.33650021843453559</v>
      </c>
      <c r="Y24" s="63">
        <f t="shared" si="24"/>
        <v>1962.8024521863467</v>
      </c>
      <c r="Z24" s="2">
        <f t="shared" si="10"/>
        <v>892.3890415443592</v>
      </c>
      <c r="AA24" s="5">
        <f t="shared" si="11"/>
        <v>2.5492781194024161</v>
      </c>
      <c r="AB24" s="71">
        <f t="shared" si="12"/>
        <v>0.37257159783451432</v>
      </c>
      <c r="AC24" s="2">
        <f t="shared" si="13"/>
        <v>892.3890415443592</v>
      </c>
      <c r="AD24" s="5">
        <f t="shared" si="14"/>
        <v>2.5492781194024161</v>
      </c>
      <c r="AE24" s="127">
        <f t="shared" si="15"/>
        <v>0.37257159783451432</v>
      </c>
      <c r="AF24" s="2">
        <f t="shared" si="16"/>
        <v>892.3890415443592</v>
      </c>
      <c r="AG24" s="5">
        <f t="shared" si="17"/>
        <v>2.5492781194024161</v>
      </c>
      <c r="AH24" s="127">
        <f t="shared" si="18"/>
        <v>0.37257159783451432</v>
      </c>
      <c r="AK24" s="17"/>
    </row>
    <row r="25" spans="1:37" s="96" customFormat="1" ht="15.6" customHeight="1" collapsed="1" thickBot="1" x14ac:dyDescent="0.35">
      <c r="C25" s="97">
        <v>5</v>
      </c>
      <c r="D25" s="98">
        <f t="shared" si="0"/>
        <v>38</v>
      </c>
      <c r="E25" s="99">
        <f>$B$10*C25*12</f>
        <v>1400.0000000000002</v>
      </c>
      <c r="F25" s="100">
        <f>$B$11*C25*12</f>
        <v>5499.9999999999991</v>
      </c>
      <c r="G25" s="101">
        <f>FV((1+$B$6/100)^(1/12)-1,C25*12,-$B$10,0,1)</f>
        <v>1432.3672710039157</v>
      </c>
      <c r="H25" s="102">
        <f>FV((1+$B$6/100)^(1/12)-1,C25*12,-$B$11,0,1)</f>
        <v>5627.1571360868102</v>
      </c>
      <c r="I25" s="103">
        <f t="shared" si="1"/>
        <v>4099.9999999999991</v>
      </c>
      <c r="J25" s="104">
        <f t="shared" si="2"/>
        <v>2.9285714285714275</v>
      </c>
      <c r="K25" s="103">
        <f t="shared" si="3"/>
        <v>127.15713608681108</v>
      </c>
      <c r="L25" s="105">
        <f t="shared" si="4"/>
        <v>2.3119479288511213E-2</v>
      </c>
      <c r="M25" s="106">
        <f>FV((((1+$B$6/100)^(1/12)-1)-((1+$B$4/100)^(1/12)-1)),$C25*12,-$B$11,0,1)</f>
        <v>5311.4060046361883</v>
      </c>
      <c r="N25" s="103">
        <f t="shared" si="5"/>
        <v>-188.59399536381079</v>
      </c>
      <c r="O25" s="107">
        <f t="shared" si="6"/>
        <v>-5.9447749084707624E-2</v>
      </c>
      <c r="P25" s="103">
        <f t="shared" si="7"/>
        <v>4463.3663904505784</v>
      </c>
      <c r="Q25" s="100">
        <f t="shared" si="8"/>
        <v>-848.03961418560993</v>
      </c>
      <c r="R25" s="107">
        <f t="shared" si="19"/>
        <v>-0.18999999999999995</v>
      </c>
      <c r="S25" s="108">
        <f>P25-$B$9</f>
        <v>4441.6997237839114</v>
      </c>
      <c r="T25" s="108">
        <f t="shared" si="20"/>
        <v>21.66666666666697</v>
      </c>
      <c r="U25" s="105">
        <f t="shared" si="21"/>
        <v>-4.8780124758656118E-3</v>
      </c>
      <c r="V25" s="103">
        <f t="shared" si="22"/>
        <v>3041.6997237839114</v>
      </c>
      <c r="W25" s="109">
        <f t="shared" si="23"/>
        <v>2.1726426598456503</v>
      </c>
      <c r="X25" s="105">
        <f t="shared" si="9"/>
        <v>0.25974960805277925</v>
      </c>
      <c r="Y25" s="100">
        <f t="shared" si="24"/>
        <v>2433.3597790271288</v>
      </c>
      <c r="Z25" s="103">
        <f>FV((((1+$B$13/100)^(1/12)-1)-((1+$B$4/100)^(1/12)-1)),$C25*12,-(($B$11/100)*($B$16)),0,1)</f>
        <v>1119.3230497437733</v>
      </c>
      <c r="AA25" s="109">
        <f t="shared" si="11"/>
        <v>2.5376305919792155</v>
      </c>
      <c r="AB25" s="105">
        <f t="shared" si="12"/>
        <v>0.28748594340144318</v>
      </c>
      <c r="AC25" s="103">
        <f>FV((((1+$B$14/100)^(1/12)-1)-((1+$B$4/100)^(1/12)-1)),$C25*12,-(($B$11/100)*($B$16)),0,1)</f>
        <v>1176.2801774268657</v>
      </c>
      <c r="AD25" s="109">
        <f t="shared" si="14"/>
        <v>2.5783142546099955</v>
      </c>
      <c r="AE25" s="130">
        <f t="shared" si="15"/>
        <v>0.29043369840230149</v>
      </c>
      <c r="AF25" s="103">
        <f>FV((((1+$B$15/100)^(1/12)-1)-((1+$B$4/100)^(1/12)-1)),$C25*12,-(($B$11/100)*($B$16)),0,1)</f>
        <v>1235.9058150045282</v>
      </c>
      <c r="AG25" s="109">
        <f t="shared" si="17"/>
        <v>2.6209039957368976</v>
      </c>
      <c r="AH25" s="130">
        <f t="shared" si="18"/>
        <v>0.29349097244191791</v>
      </c>
      <c r="AK25" s="110"/>
    </row>
    <row r="26" spans="1:37" s="19" customFormat="1" ht="15.6" hidden="1" customHeight="1" outlineLevel="1" x14ac:dyDescent="0.3">
      <c r="C26" s="39">
        <v>6</v>
      </c>
      <c r="D26" s="62">
        <f t="shared" si="0"/>
        <v>39</v>
      </c>
      <c r="E26" s="37">
        <f t="shared" ref="E26:E59" si="25">($B$1*(C26-$C$25)*12)+$E$25</f>
        <v>1940.0000000000002</v>
      </c>
      <c r="F26" s="68">
        <f t="shared" ref="F26:F59" si="26">($B$3*(C26-$C$25)*12)+$F$25</f>
        <v>6879.9999999999991</v>
      </c>
      <c r="G26" s="55">
        <f t="shared" ref="G26:G59" si="27">FV((1+$B$6/100)^(1/12)-1,(C26-$C$25)*12,-$B$1,-$G$25,1)</f>
        <v>1987.8874729518413</v>
      </c>
      <c r="H26" s="66">
        <f t="shared" ref="H26:H59" si="28">FV((1+$B$6/100)^(1/12)-1,(C26-$C$25)*12,-$B$3,-$H$25,1)</f>
        <v>7064.5198413898679</v>
      </c>
      <c r="I26" s="2">
        <f t="shared" si="1"/>
        <v>4939.9999999999991</v>
      </c>
      <c r="J26" s="70">
        <f t="shared" si="2"/>
        <v>2.5463917525773185</v>
      </c>
      <c r="K26" s="2">
        <f t="shared" si="3"/>
        <v>184.51984138986882</v>
      </c>
      <c r="L26" s="71">
        <f t="shared" si="4"/>
        <v>2.6819744388062228E-2</v>
      </c>
      <c r="M26" s="55">
        <f t="shared" ref="M26:M59" si="29">FV((((1+$B$6/100)^(1/12)-1)-((1+$B$4/100)^(1/12)-1)),($C26-$C$25)*12,-$B$3,-$M$25,1)</f>
        <v>6608.3105264724327</v>
      </c>
      <c r="N26" s="2">
        <f t="shared" si="5"/>
        <v>-271.68947352756641</v>
      </c>
      <c r="O26" s="73">
        <f t="shared" si="6"/>
        <v>-6.9035695748541626E-2</v>
      </c>
      <c r="P26" s="2">
        <f t="shared" si="7"/>
        <v>5553.2021230860782</v>
      </c>
      <c r="Q26" s="63">
        <f t="shared" ref="Q26:Q48" si="30">P26-M26</f>
        <v>-1055.1084033863544</v>
      </c>
      <c r="R26" s="73">
        <f t="shared" si="19"/>
        <v>-0.18999999999999995</v>
      </c>
      <c r="S26" s="83">
        <f t="shared" ref="S26:S59" si="31">P26-$B$1</f>
        <v>5508.2021230860782</v>
      </c>
      <c r="T26" s="83">
        <f t="shared" si="20"/>
        <v>45</v>
      </c>
      <c r="U26" s="71">
        <f t="shared" si="21"/>
        <v>-8.1696348453508261E-3</v>
      </c>
      <c r="V26" s="2">
        <f t="shared" si="22"/>
        <v>3568.2021230860782</v>
      </c>
      <c r="W26" s="5">
        <f t="shared" si="23"/>
        <v>1.8392794448897307</v>
      </c>
      <c r="X26" s="71">
        <f t="shared" si="9"/>
        <v>0.18996637517121462</v>
      </c>
      <c r="Y26" s="63">
        <f t="shared" si="24"/>
        <v>2854.5616984688627</v>
      </c>
      <c r="Z26" s="2">
        <f>FV((((1+$B$13/100)^(1/12)-1)-((1+$B$4/100)^(1/12)-1)),(C26-$C$25)*12,-(($B$3/100)*($B$16)),-$Z$25,1)</f>
        <v>1404.020572946778</v>
      </c>
      <c r="AA26" s="5">
        <f t="shared" ref="AA26:AA58" si="32">(Y26+Z26)/E26</f>
        <v>2.1951455007297112</v>
      </c>
      <c r="AB26" s="71">
        <f t="shared" ref="AB26:AB58" si="33">((1+(AA26*100)/100))^(1/C26)-1</f>
        <v>0.21361734097394058</v>
      </c>
      <c r="AC26" s="2">
        <f>FV((((1+$B$14/100)^(1/12)-1)-((1+$B$4/100)^(1/12)-1)),($C26-$C$25)*12,-(($B$3/100)*($B$16)),-AC$25,1)</f>
        <v>1487.3228460435259</v>
      </c>
      <c r="AD26" s="5">
        <f t="shared" ref="AD26:AD58" si="34">($Y26+AC26)/$E26</f>
        <v>2.2380848167589629</v>
      </c>
      <c r="AE26" s="127">
        <f t="shared" ref="AE26:AE58" si="35">((1+(AD26*100)/100))^(1/C26)-1</f>
        <v>0.21632052873060248</v>
      </c>
      <c r="AF26" s="2">
        <f>FV((((1+$B$15/100)^(1/12)-1)-((1+$B$4/100)^(1/12)-1)),($C26-$C$25)*12,-(($B$3/100)*($B$16)),-AF$25,1)</f>
        <v>1575.6318546400717</v>
      </c>
      <c r="AG26" s="5">
        <f t="shared" ref="AG26:AG58" si="36">($Y26+AF26)/$E26</f>
        <v>2.2836049242829559</v>
      </c>
      <c r="AH26" s="127">
        <f t="shared" ref="AH26:AH58" si="37">((1+(AG26*100)/100))^(1/C26)-1</f>
        <v>0.2191537617920909</v>
      </c>
      <c r="AK26" s="17"/>
    </row>
    <row r="27" spans="1:37" s="19" customFormat="1" ht="15.6" hidden="1" customHeight="1" outlineLevel="1" x14ac:dyDescent="0.3">
      <c r="C27" s="39">
        <v>7</v>
      </c>
      <c r="D27" s="62">
        <f t="shared" si="0"/>
        <v>40</v>
      </c>
      <c r="E27" s="37">
        <f t="shared" si="25"/>
        <v>2480</v>
      </c>
      <c r="F27" s="68">
        <f t="shared" si="26"/>
        <v>8260</v>
      </c>
      <c r="G27" s="55">
        <f t="shared" si="27"/>
        <v>2548.4073567173114</v>
      </c>
      <c r="H27" s="66">
        <f t="shared" si="28"/>
        <v>8514.8188110406863</v>
      </c>
      <c r="I27" s="2">
        <f t="shared" si="1"/>
        <v>5780</v>
      </c>
      <c r="J27" s="70">
        <f t="shared" si="2"/>
        <v>2.3306451612903225</v>
      </c>
      <c r="K27" s="2">
        <f t="shared" si="3"/>
        <v>254.81881104068634</v>
      </c>
      <c r="L27" s="71">
        <f t="shared" si="4"/>
        <v>3.0849734992819178E-2</v>
      </c>
      <c r="M27" s="55">
        <f t="shared" si="29"/>
        <v>7887.4331475000454</v>
      </c>
      <c r="N27" s="2">
        <f t="shared" si="5"/>
        <v>-372.56685249995462</v>
      </c>
      <c r="O27" s="73">
        <f t="shared" si="6"/>
        <v>-7.9542438180854047E-2</v>
      </c>
      <c r="P27" s="2">
        <f t="shared" si="7"/>
        <v>6628.0950819328118</v>
      </c>
      <c r="Q27" s="63">
        <f t="shared" si="30"/>
        <v>-1259.3380655672336</v>
      </c>
      <c r="R27" s="73">
        <f t="shared" si="19"/>
        <v>-0.18999999999999995</v>
      </c>
      <c r="S27" s="83">
        <f t="shared" si="31"/>
        <v>6583.0950819328118</v>
      </c>
      <c r="T27" s="83">
        <f t="shared" si="20"/>
        <v>45</v>
      </c>
      <c r="U27" s="71">
        <f t="shared" si="21"/>
        <v>-6.8356904222000026E-3</v>
      </c>
      <c r="V27" s="2">
        <f t="shared" si="22"/>
        <v>4103.0950819328118</v>
      </c>
      <c r="W27" s="5">
        <f t="shared" si="23"/>
        <v>1.6544738233600049</v>
      </c>
      <c r="X27" s="71">
        <f t="shared" si="9"/>
        <v>0.14965716302831811</v>
      </c>
      <c r="Y27" s="63">
        <f t="shared" si="24"/>
        <v>3282.4760655462496</v>
      </c>
      <c r="Z27" s="2">
        <f>FV((((1+$B$13/100)^(1/12)-1)-((1+$B$4/100)^(1/12)-1)),(C27-$C$25)*12,-(($B$3/100)*($B$16)),-$Z$25,1)</f>
        <v>1690.6698796476931</v>
      </c>
      <c r="AA27" s="5">
        <f t="shared" si="32"/>
        <v>2.0053007843523964</v>
      </c>
      <c r="AB27" s="71">
        <f t="shared" si="33"/>
        <v>0.17022590132635407</v>
      </c>
      <c r="AC27" s="2">
        <f t="shared" ref="AC27:AC59" si="38">FV((((1+$B$14/100)^(1/12)-1)-((1+$B$4/100)^(1/12)-1)),($C27-$C$25)*12,-(($B$3/100)*($B$16)),-AC$25,1)</f>
        <v>1806.5906099924009</v>
      </c>
      <c r="AD27" s="5">
        <f t="shared" si="34"/>
        <v>2.0520430143301009</v>
      </c>
      <c r="AE27" s="127">
        <f t="shared" si="35"/>
        <v>0.1728088533478751</v>
      </c>
      <c r="AF27" s="2">
        <f t="shared" ref="AF27:AF59" si="39">FV((((1+$B$15/100)^(1/12)-1)-((1+$B$4/100)^(1/12)-1)),($C27-$C$25)*12,-(($B$3/100)*($B$16)),-AF$25,1)</f>
        <v>1930.9962502611779</v>
      </c>
      <c r="AG27" s="5">
        <f t="shared" si="36"/>
        <v>2.1022065789546081</v>
      </c>
      <c r="AH27" s="127">
        <f t="shared" si="37"/>
        <v>0.17554341620803759</v>
      </c>
      <c r="AK27" s="17"/>
    </row>
    <row r="28" spans="1:37" s="19" customFormat="1" ht="15.6" hidden="1" customHeight="1" outlineLevel="1" x14ac:dyDescent="0.3">
      <c r="C28" s="39">
        <v>8</v>
      </c>
      <c r="D28" s="62">
        <f t="shared" si="0"/>
        <v>41</v>
      </c>
      <c r="E28" s="37">
        <f t="shared" si="25"/>
        <v>3020</v>
      </c>
      <c r="F28" s="68">
        <f t="shared" si="26"/>
        <v>9640</v>
      </c>
      <c r="G28" s="55">
        <f t="shared" si="27"/>
        <v>3113.9719194366789</v>
      </c>
      <c r="H28" s="66">
        <f t="shared" si="28"/>
        <v>9978.1704714183852</v>
      </c>
      <c r="I28" s="2">
        <f t="shared" si="1"/>
        <v>6620</v>
      </c>
      <c r="J28" s="70">
        <f t="shared" si="2"/>
        <v>2.1920529801324502</v>
      </c>
      <c r="K28" s="2">
        <f t="shared" si="3"/>
        <v>338.1704714183852</v>
      </c>
      <c r="L28" s="71">
        <f t="shared" si="4"/>
        <v>3.507992442099428E-2</v>
      </c>
      <c r="M28" s="55">
        <f t="shared" si="29"/>
        <v>9149.0176759493697</v>
      </c>
      <c r="N28" s="2">
        <f t="shared" si="5"/>
        <v>-490.98232405063027</v>
      </c>
      <c r="O28" s="73">
        <f t="shared" si="6"/>
        <v>-9.0627521427646185E-2</v>
      </c>
      <c r="P28" s="2">
        <f t="shared" si="7"/>
        <v>7688.2501478566137</v>
      </c>
      <c r="Q28" s="63">
        <f t="shared" si="30"/>
        <v>-1460.767528092756</v>
      </c>
      <c r="R28" s="73">
        <f t="shared" si="19"/>
        <v>-0.18999999999999995</v>
      </c>
      <c r="S28" s="83">
        <f t="shared" si="31"/>
        <v>7643.2501478566137</v>
      </c>
      <c r="T28" s="83">
        <f t="shared" si="20"/>
        <v>45</v>
      </c>
      <c r="U28" s="71">
        <f t="shared" si="21"/>
        <v>-5.8875477224331618E-3</v>
      </c>
      <c r="V28" s="2">
        <f t="shared" si="22"/>
        <v>4623.2501478566137</v>
      </c>
      <c r="W28" s="5">
        <f t="shared" si="23"/>
        <v>1.5308775324028523</v>
      </c>
      <c r="X28" s="71">
        <f t="shared" si="9"/>
        <v>0.12307534000715581</v>
      </c>
      <c r="Y28" s="63">
        <f t="shared" si="24"/>
        <v>3698.6001182852906</v>
      </c>
      <c r="Z28" s="2">
        <f t="shared" ref="Z28:Z59" si="40">FV((((1+$B$13/100)^(1/12)-1)-((1+$B$4/100)^(1/12)-1)),(C28-$C$25)*12,-(($B$3/100)*($B$16)),-$Z$25,1)</f>
        <v>1979.28435056995</v>
      </c>
      <c r="AA28" s="5">
        <f t="shared" si="32"/>
        <v>1.880094194985179</v>
      </c>
      <c r="AB28" s="71">
        <f t="shared" si="33"/>
        <v>0.14136837898417265</v>
      </c>
      <c r="AC28" s="2">
        <f t="shared" si="38"/>
        <v>2134.3009706006442</v>
      </c>
      <c r="AD28" s="5">
        <f t="shared" si="34"/>
        <v>1.9314242016178591</v>
      </c>
      <c r="AE28" s="127">
        <f t="shared" si="35"/>
        <v>0.14389150202335266</v>
      </c>
      <c r="AF28" s="2">
        <f t="shared" si="39"/>
        <v>2302.7188706721154</v>
      </c>
      <c r="AG28" s="5">
        <f t="shared" si="36"/>
        <v>1.9871917181978165</v>
      </c>
      <c r="AH28" s="127">
        <f t="shared" si="37"/>
        <v>0.146589306490573</v>
      </c>
      <c r="AK28" s="17"/>
    </row>
    <row r="29" spans="1:37" s="19" customFormat="1" ht="15.6" hidden="1" customHeight="1" outlineLevel="1" x14ac:dyDescent="0.3">
      <c r="C29" s="39">
        <v>9</v>
      </c>
      <c r="D29" s="62">
        <f t="shared" si="0"/>
        <v>42</v>
      </c>
      <c r="E29" s="37">
        <f t="shared" si="25"/>
        <v>3560</v>
      </c>
      <c r="F29" s="68">
        <f t="shared" si="26"/>
        <v>11020</v>
      </c>
      <c r="G29" s="55">
        <f t="shared" si="27"/>
        <v>3684.6265632205086</v>
      </c>
      <c r="H29" s="66">
        <f t="shared" si="28"/>
        <v>11454.692296739451</v>
      </c>
      <c r="I29" s="2">
        <f t="shared" si="1"/>
        <v>7460</v>
      </c>
      <c r="J29" s="70">
        <f t="shared" si="2"/>
        <v>2.095505617977528</v>
      </c>
      <c r="K29" s="2">
        <f t="shared" si="3"/>
        <v>434.69229673945119</v>
      </c>
      <c r="L29" s="71">
        <f t="shared" si="4"/>
        <v>3.9445761954578051E-2</v>
      </c>
      <c r="M29" s="55">
        <f t="shared" si="29"/>
        <v>10393.304577188002</v>
      </c>
      <c r="N29" s="2">
        <f t="shared" si="5"/>
        <v>-626.69542281199756</v>
      </c>
      <c r="O29" s="73">
        <f t="shared" si="6"/>
        <v>-0.10212225684995913</v>
      </c>
      <c r="P29" s="2">
        <f t="shared" si="7"/>
        <v>8733.869392594961</v>
      </c>
      <c r="Q29" s="63">
        <f t="shared" si="30"/>
        <v>-1659.4351845930414</v>
      </c>
      <c r="R29" s="73">
        <f t="shared" si="19"/>
        <v>-0.18999999999999995</v>
      </c>
      <c r="S29" s="83">
        <f t="shared" si="31"/>
        <v>8688.869392594961</v>
      </c>
      <c r="T29" s="83">
        <f t="shared" si="20"/>
        <v>45</v>
      </c>
      <c r="U29" s="71">
        <f t="shared" si="21"/>
        <v>-5.1790397538200583E-3</v>
      </c>
      <c r="V29" s="2">
        <f t="shared" si="22"/>
        <v>5128.869392594961</v>
      </c>
      <c r="W29" s="5">
        <f t="shared" si="23"/>
        <v>1.440693649605326</v>
      </c>
      <c r="X29" s="71">
        <f t="shared" si="9"/>
        <v>0.10422361341235997</v>
      </c>
      <c r="Y29" s="63">
        <f t="shared" si="24"/>
        <v>4103.0955140759688</v>
      </c>
      <c r="Z29" s="2">
        <f t="shared" si="40"/>
        <v>2269.8774581704183</v>
      </c>
      <c r="AA29" s="5">
        <f t="shared" si="32"/>
        <v>1.7901609472602211</v>
      </c>
      <c r="AB29" s="71">
        <f t="shared" si="33"/>
        <v>0.12076448826285513</v>
      </c>
      <c r="AC29" s="2">
        <f t="shared" si="38"/>
        <v>2470.6771807186828</v>
      </c>
      <c r="AD29" s="5">
        <f t="shared" si="34"/>
        <v>1.846565363706363</v>
      </c>
      <c r="AE29" s="127">
        <f t="shared" si="35"/>
        <v>0.12325957403296628</v>
      </c>
      <c r="AF29" s="2">
        <f t="shared" si="39"/>
        <v>2691.552721862151</v>
      </c>
      <c r="AG29" s="5">
        <f t="shared" si="36"/>
        <v>1.9086090550387977</v>
      </c>
      <c r="AH29" s="127">
        <f t="shared" si="37"/>
        <v>0.12595386140556464</v>
      </c>
      <c r="AK29" s="17"/>
    </row>
    <row r="30" spans="1:37" s="19" customFormat="1" ht="15.6" hidden="1" customHeight="1" outlineLevel="1" x14ac:dyDescent="0.3">
      <c r="C30" s="39">
        <v>10</v>
      </c>
      <c r="D30" s="62">
        <f t="shared" si="0"/>
        <v>43</v>
      </c>
      <c r="E30" s="37">
        <f t="shared" si="25"/>
        <v>4100</v>
      </c>
      <c r="F30" s="68">
        <f t="shared" si="26"/>
        <v>12400</v>
      </c>
      <c r="G30" s="55">
        <f t="shared" si="27"/>
        <v>4260.4170987983834</v>
      </c>
      <c r="H30" s="66">
        <f t="shared" si="28"/>
        <v>12944.502818488383</v>
      </c>
      <c r="I30" s="2">
        <f t="shared" si="1"/>
        <v>8300</v>
      </c>
      <c r="J30" s="70">
        <f t="shared" si="2"/>
        <v>2.024390243902439</v>
      </c>
      <c r="K30" s="2">
        <f t="shared" si="3"/>
        <v>544.50281848838313</v>
      </c>
      <c r="L30" s="71">
        <f t="shared" si="4"/>
        <v>4.3911517620030871E-2</v>
      </c>
      <c r="M30" s="55">
        <f t="shared" si="29"/>
        <v>11620.53101955495</v>
      </c>
      <c r="N30" s="2">
        <f t="shared" si="5"/>
        <v>-779.46898044504997</v>
      </c>
      <c r="O30" s="73">
        <f t="shared" si="6"/>
        <v>-0.11393384662933759</v>
      </c>
      <c r="P30" s="2">
        <f t="shared" si="7"/>
        <v>9765.1521172730681</v>
      </c>
      <c r="Q30" s="63">
        <f t="shared" si="30"/>
        <v>-1855.3789022818819</v>
      </c>
      <c r="R30" s="73">
        <f t="shared" si="19"/>
        <v>-0.18999999999999995</v>
      </c>
      <c r="S30" s="83">
        <f t="shared" si="31"/>
        <v>9720.1521172730681</v>
      </c>
      <c r="T30" s="83">
        <f t="shared" si="20"/>
        <v>45</v>
      </c>
      <c r="U30" s="71">
        <f t="shared" si="21"/>
        <v>-4.6295571774059852E-3</v>
      </c>
      <c r="V30" s="2">
        <f t="shared" si="22"/>
        <v>5620.1521172730681</v>
      </c>
      <c r="W30" s="5">
        <f t="shared" si="23"/>
        <v>1.3707688090909924</v>
      </c>
      <c r="X30" s="71">
        <f t="shared" si="9"/>
        <v>9.0156680464644312E-2</v>
      </c>
      <c r="Y30" s="63">
        <f t="shared" si="24"/>
        <v>4496.1216938184543</v>
      </c>
      <c r="Z30" s="2">
        <f t="shared" si="40"/>
        <v>2562.4627672682391</v>
      </c>
      <c r="AA30" s="5">
        <f t="shared" si="32"/>
        <v>1.7216059661187058</v>
      </c>
      <c r="AB30" s="71">
        <f t="shared" si="33"/>
        <v>0.10530599311265565</v>
      </c>
      <c r="AC30" s="2">
        <f t="shared" si="38"/>
        <v>2815.9483968113555</v>
      </c>
      <c r="AD30" s="5">
        <f t="shared" si="34"/>
        <v>1.7834317294219049</v>
      </c>
      <c r="AE30" s="127">
        <f t="shared" si="35"/>
        <v>0.1077915735833892</v>
      </c>
      <c r="AF30" s="2">
        <f t="shared" si="39"/>
        <v>3098.2854723849277</v>
      </c>
      <c r="AG30" s="5">
        <f t="shared" si="36"/>
        <v>1.8522944307813127</v>
      </c>
      <c r="AH30" s="127">
        <f t="shared" si="37"/>
        <v>0.11050223102999013</v>
      </c>
      <c r="AK30" s="17"/>
    </row>
    <row r="31" spans="1:37" s="19" customFormat="1" ht="15.6" hidden="1" customHeight="1" outlineLevel="1" x14ac:dyDescent="0.3">
      <c r="C31" s="39">
        <v>11</v>
      </c>
      <c r="D31" s="62">
        <f t="shared" si="0"/>
        <v>44</v>
      </c>
      <c r="E31" s="37">
        <f t="shared" si="25"/>
        <v>4640</v>
      </c>
      <c r="F31" s="68">
        <f t="shared" si="26"/>
        <v>13780</v>
      </c>
      <c r="G31" s="55">
        <f t="shared" si="27"/>
        <v>4841.3897491964881</v>
      </c>
      <c r="H31" s="66">
        <f t="shared" si="28"/>
        <v>14447.721634933128</v>
      </c>
      <c r="I31" s="2">
        <f t="shared" si="1"/>
        <v>9140</v>
      </c>
      <c r="J31" s="70">
        <f t="shared" si="2"/>
        <v>1.9698275862068964</v>
      </c>
      <c r="K31" s="2">
        <f t="shared" si="3"/>
        <v>667.72163493312837</v>
      </c>
      <c r="L31" s="71">
        <f t="shared" si="4"/>
        <v>4.845585159166399E-2</v>
      </c>
      <c r="M31" s="55">
        <f t="shared" si="29"/>
        <v>12830.930919566264</v>
      </c>
      <c r="N31" s="2">
        <f t="shared" si="5"/>
        <v>-949.06908043373551</v>
      </c>
      <c r="O31" s="73">
        <f t="shared" si="6"/>
        <v>-0.12600728080465085</v>
      </c>
      <c r="P31" s="2">
        <f t="shared" si="7"/>
        <v>10782.294890391819</v>
      </c>
      <c r="Q31" s="63">
        <f t="shared" si="30"/>
        <v>-2048.6360291744459</v>
      </c>
      <c r="R31" s="73">
        <f t="shared" si="19"/>
        <v>-0.18999999999999995</v>
      </c>
      <c r="S31" s="83">
        <f t="shared" si="31"/>
        <v>10737.294890391819</v>
      </c>
      <c r="T31" s="83">
        <f t="shared" si="20"/>
        <v>45</v>
      </c>
      <c r="U31" s="71">
        <f t="shared" si="21"/>
        <v>-4.1909997312514768E-3</v>
      </c>
      <c r="V31" s="2">
        <f t="shared" si="22"/>
        <v>6097.2948903918186</v>
      </c>
      <c r="W31" s="5">
        <f t="shared" si="23"/>
        <v>1.314072174653409</v>
      </c>
      <c r="X31" s="71">
        <f t="shared" si="9"/>
        <v>7.9257742049859692E-2</v>
      </c>
      <c r="Y31" s="63">
        <f t="shared" si="24"/>
        <v>4877.8359123134551</v>
      </c>
      <c r="Z31" s="2">
        <f t="shared" si="40"/>
        <v>2857.0539356781001</v>
      </c>
      <c r="AA31" s="5">
        <f t="shared" si="32"/>
        <v>1.6670021224119731</v>
      </c>
      <c r="AB31" s="71">
        <f t="shared" si="33"/>
        <v>9.3274947910221728E-2</v>
      </c>
      <c r="AC31" s="2">
        <f t="shared" si="38"/>
        <v>3170.3498350708514</v>
      </c>
      <c r="AD31" s="5">
        <f t="shared" si="34"/>
        <v>1.7345227903845488</v>
      </c>
      <c r="AE31" s="127">
        <f t="shared" si="35"/>
        <v>9.5762678366398069E-2</v>
      </c>
      <c r="AF31" s="2">
        <f t="shared" si="39"/>
        <v>3523.7410489544964</v>
      </c>
      <c r="AG31" s="5">
        <f t="shared" si="36"/>
        <v>1.8106846899284377</v>
      </c>
      <c r="AH31" s="127">
        <f t="shared" si="37"/>
        <v>9.8502633835997999E-2</v>
      </c>
      <c r="AK31" s="17"/>
    </row>
    <row r="32" spans="1:37" s="19" customFormat="1" ht="15.6" hidden="1" customHeight="1" outlineLevel="1" x14ac:dyDescent="0.3">
      <c r="C32" s="39">
        <v>12</v>
      </c>
      <c r="D32" s="62">
        <f t="shared" si="0"/>
        <v>45</v>
      </c>
      <c r="E32" s="37">
        <f t="shared" si="25"/>
        <v>5180</v>
      </c>
      <c r="F32" s="68">
        <f t="shared" si="26"/>
        <v>15160</v>
      </c>
      <c r="G32" s="55">
        <f t="shared" si="27"/>
        <v>5427.5911534481547</v>
      </c>
      <c r="H32" s="66">
        <f t="shared" si="28"/>
        <v>15964.469420725825</v>
      </c>
      <c r="I32" s="2">
        <f t="shared" si="1"/>
        <v>9980</v>
      </c>
      <c r="J32" s="70">
        <f t="shared" si="2"/>
        <v>1.9266409266409266</v>
      </c>
      <c r="K32" s="2">
        <f t="shared" si="3"/>
        <v>804.46942072582533</v>
      </c>
      <c r="L32" s="71">
        <f t="shared" si="4"/>
        <v>5.3065265219381708E-2</v>
      </c>
      <c r="M32" s="55">
        <f t="shared" si="29"/>
        <v>14024.734986500918</v>
      </c>
      <c r="N32" s="2">
        <f t="shared" si="5"/>
        <v>-1135.2650134990818</v>
      </c>
      <c r="O32" s="73">
        <f t="shared" si="6"/>
        <v>-0.13830809894746232</v>
      </c>
      <c r="P32" s="2">
        <f t="shared" si="7"/>
        <v>11785.491585294891</v>
      </c>
      <c r="Q32" s="63">
        <f t="shared" si="30"/>
        <v>-2239.2434012060276</v>
      </c>
      <c r="R32" s="73">
        <f t="shared" si="19"/>
        <v>-0.18999999999999995</v>
      </c>
      <c r="S32" s="83">
        <f t="shared" si="31"/>
        <v>11740.491585294891</v>
      </c>
      <c r="T32" s="83">
        <f t="shared" si="20"/>
        <v>45</v>
      </c>
      <c r="U32" s="71">
        <f t="shared" si="21"/>
        <v>-3.8328889104066732E-3</v>
      </c>
      <c r="V32" s="2">
        <f t="shared" si="22"/>
        <v>6560.4915852948907</v>
      </c>
      <c r="W32" s="5">
        <f t="shared" si="23"/>
        <v>1.2665041670453459</v>
      </c>
      <c r="X32" s="71">
        <f t="shared" si="9"/>
        <v>7.0565006423648491E-2</v>
      </c>
      <c r="Y32" s="63">
        <f t="shared" si="24"/>
        <v>5248.3932682359127</v>
      </c>
      <c r="Z32" s="2">
        <f t="shared" si="40"/>
        <v>3153.6647148476914</v>
      </c>
      <c r="AA32" s="5">
        <f t="shared" si="32"/>
        <v>1.6220189156532052</v>
      </c>
      <c r="AB32" s="71">
        <f t="shared" si="33"/>
        <v>8.3643220679365138E-2</v>
      </c>
      <c r="AC32" s="2">
        <f t="shared" si="38"/>
        <v>3534.1229316578838</v>
      </c>
      <c r="AD32" s="5">
        <f t="shared" si="34"/>
        <v>1.6954664478559454</v>
      </c>
      <c r="AE32" s="127">
        <f t="shared" si="35"/>
        <v>8.6140882362655935E-2</v>
      </c>
      <c r="AF32" s="2">
        <f t="shared" si="39"/>
        <v>3968.7813054902394</v>
      </c>
      <c r="AG32" s="5">
        <f t="shared" si="36"/>
        <v>1.7793773308351644</v>
      </c>
      <c r="AH32" s="127">
        <f t="shared" si="37"/>
        <v>8.8919126012492189E-2</v>
      </c>
      <c r="AK32" s="17"/>
    </row>
    <row r="33" spans="3:37" s="19" customFormat="1" ht="15.6" hidden="1" customHeight="1" outlineLevel="1" x14ac:dyDescent="0.3">
      <c r="C33" s="39">
        <v>13</v>
      </c>
      <c r="D33" s="62">
        <f t="shared" si="0"/>
        <v>46</v>
      </c>
      <c r="E33" s="37">
        <f t="shared" si="25"/>
        <v>5720</v>
      </c>
      <c r="F33" s="68">
        <f t="shared" si="26"/>
        <v>16540</v>
      </c>
      <c r="G33" s="55">
        <f t="shared" si="27"/>
        <v>6019.068370338101</v>
      </c>
      <c r="H33" s="66">
        <f t="shared" si="28"/>
        <v>17494.867936590694</v>
      </c>
      <c r="I33" s="2">
        <f t="shared" si="1"/>
        <v>10820</v>
      </c>
      <c r="J33" s="70">
        <f t="shared" si="2"/>
        <v>1.8916083916083917</v>
      </c>
      <c r="K33" s="2">
        <f t="shared" si="3"/>
        <v>954.86793659069372</v>
      </c>
      <c r="L33" s="71">
        <f t="shared" si="4"/>
        <v>5.7730830507296993E-2</v>
      </c>
      <c r="M33" s="55">
        <f t="shared" si="29"/>
        <v>15202.170766375317</v>
      </c>
      <c r="N33" s="2">
        <f t="shared" si="5"/>
        <v>-1337.8292336246832</v>
      </c>
      <c r="O33" s="73">
        <f t="shared" si="6"/>
        <v>-0.15081380188719118</v>
      </c>
      <c r="P33" s="2">
        <f t="shared" si="7"/>
        <v>12774.933417122116</v>
      </c>
      <c r="Q33" s="63">
        <f t="shared" si="30"/>
        <v>-2427.2373492532006</v>
      </c>
      <c r="R33" s="73">
        <f t="shared" si="19"/>
        <v>-0.18999999999999995</v>
      </c>
      <c r="S33" s="83">
        <f t="shared" si="31"/>
        <v>12729.933417122116</v>
      </c>
      <c r="T33" s="83">
        <f t="shared" si="20"/>
        <v>45</v>
      </c>
      <c r="U33" s="71">
        <f t="shared" si="21"/>
        <v>-3.5349752842754878E-3</v>
      </c>
      <c r="V33" s="2">
        <f t="shared" si="22"/>
        <v>7009.9334171221162</v>
      </c>
      <c r="W33" s="5">
        <f t="shared" si="23"/>
        <v>1.2255128351612092</v>
      </c>
      <c r="X33" s="71">
        <f t="shared" si="9"/>
        <v>6.3470365839509046E-2</v>
      </c>
      <c r="Y33" s="63">
        <f t="shared" si="24"/>
        <v>5607.9467336976923</v>
      </c>
      <c r="Z33" s="2">
        <f t="shared" si="40"/>
        <v>3452.3089504996956</v>
      </c>
      <c r="AA33" s="5">
        <f t="shared" si="32"/>
        <v>1.5839607839505923</v>
      </c>
      <c r="AB33" s="71">
        <f t="shared" si="33"/>
        <v>7.5757298884249868E-2</v>
      </c>
      <c r="AC33" s="2">
        <f t="shared" si="38"/>
        <v>3907.5155071801682</v>
      </c>
      <c r="AD33" s="5">
        <f t="shared" si="34"/>
        <v>1.6635423498038215</v>
      </c>
      <c r="AE33" s="127">
        <f t="shared" si="35"/>
        <v>7.8270346952832082E-2</v>
      </c>
      <c r="AF33" s="2">
        <f t="shared" si="39"/>
        <v>4434.3077689916881</v>
      </c>
      <c r="AG33" s="5">
        <f t="shared" si="36"/>
        <v>1.7556388990715699</v>
      </c>
      <c r="AH33" s="127">
        <f t="shared" si="37"/>
        <v>8.1093495447734476E-2</v>
      </c>
      <c r="AK33" s="17"/>
    </row>
    <row r="34" spans="3:37" s="19" customFormat="1" ht="15.6" hidden="1" customHeight="1" outlineLevel="1" x14ac:dyDescent="0.3">
      <c r="C34" s="39">
        <v>14</v>
      </c>
      <c r="D34" s="62">
        <f t="shared" si="0"/>
        <v>47</v>
      </c>
      <c r="E34" s="37">
        <f t="shared" si="25"/>
        <v>6260</v>
      </c>
      <c r="F34" s="68">
        <f t="shared" si="26"/>
        <v>17920</v>
      </c>
      <c r="G34" s="55">
        <f t="shared" si="27"/>
        <v>6615.8688821800388</v>
      </c>
      <c r="H34" s="66">
        <f t="shared" si="28"/>
        <v>19039.040039098298</v>
      </c>
      <c r="I34" s="2">
        <f t="shared" si="1"/>
        <v>11660</v>
      </c>
      <c r="J34" s="70">
        <f t="shared" si="2"/>
        <v>1.8626198083067091</v>
      </c>
      <c r="K34" s="2">
        <f t="shared" si="3"/>
        <v>1119.0400390982977</v>
      </c>
      <c r="L34" s="71">
        <f t="shared" si="4"/>
        <v>6.244643075325329E-2</v>
      </c>
      <c r="M34" s="55">
        <f t="shared" si="29"/>
        <v>16363.462685314911</v>
      </c>
      <c r="N34" s="2">
        <f t="shared" si="5"/>
        <v>-1556.5373146850889</v>
      </c>
      <c r="O34" s="73">
        <f t="shared" si="6"/>
        <v>-0.16350924038739878</v>
      </c>
      <c r="P34" s="2">
        <f t="shared" si="7"/>
        <v>13750.808979256228</v>
      </c>
      <c r="Q34" s="63">
        <f t="shared" si="30"/>
        <v>-2612.6537060586834</v>
      </c>
      <c r="R34" s="73">
        <f t="shared" si="19"/>
        <v>-0.18999999999999995</v>
      </c>
      <c r="S34" s="83">
        <f t="shared" si="31"/>
        <v>13705.808979256228</v>
      </c>
      <c r="T34" s="83">
        <f t="shared" si="20"/>
        <v>45</v>
      </c>
      <c r="U34" s="71">
        <f t="shared" si="21"/>
        <v>-3.2832793794301818E-3</v>
      </c>
      <c r="V34" s="2">
        <f t="shared" si="22"/>
        <v>7445.8089792562278</v>
      </c>
      <c r="W34" s="5">
        <f t="shared" si="23"/>
        <v>1.1894263545137744</v>
      </c>
      <c r="X34" s="71">
        <f t="shared" si="9"/>
        <v>5.7570456305612527E-2</v>
      </c>
      <c r="Y34" s="63">
        <f t="shared" si="24"/>
        <v>5956.6471834049826</v>
      </c>
      <c r="Z34" s="2">
        <f t="shared" si="40"/>
        <v>3753.000583278073</v>
      </c>
      <c r="AA34" s="5">
        <f t="shared" si="32"/>
        <v>1.5510619435595936</v>
      </c>
      <c r="AB34" s="71">
        <f t="shared" si="33"/>
        <v>6.9181659327918421E-2</v>
      </c>
      <c r="AC34" s="2">
        <f t="shared" si="38"/>
        <v>4290.7819355203719</v>
      </c>
      <c r="AD34" s="5">
        <f t="shared" si="34"/>
        <v>1.6369695078155517</v>
      </c>
      <c r="AE34" s="127">
        <f t="shared" si="35"/>
        <v>7.1714079610869286E-2</v>
      </c>
      <c r="AF34" s="2">
        <f t="shared" si="39"/>
        <v>4921.2634657798917</v>
      </c>
      <c r="AG34" s="5">
        <f t="shared" si="36"/>
        <v>1.737685407218031</v>
      </c>
      <c r="AH34" s="127">
        <f t="shared" si="37"/>
        <v>7.4587245428543891E-2</v>
      </c>
      <c r="AK34" s="17"/>
    </row>
    <row r="35" spans="3:37" s="19" customFormat="1" ht="15.6" hidden="1" customHeight="1" outlineLevel="1" x14ac:dyDescent="0.3">
      <c r="C35" s="39">
        <v>15</v>
      </c>
      <c r="D35" s="62">
        <f t="shared" si="0"/>
        <v>48</v>
      </c>
      <c r="E35" s="37">
        <f t="shared" si="25"/>
        <v>6800</v>
      </c>
      <c r="F35" s="68">
        <f t="shared" si="26"/>
        <v>19300</v>
      </c>
      <c r="G35" s="55">
        <f t="shared" si="27"/>
        <v>7218.0405986285568</v>
      </c>
      <c r="H35" s="66">
        <f t="shared" si="28"/>
        <v>20597.109690528476</v>
      </c>
      <c r="I35" s="2">
        <f t="shared" si="1"/>
        <v>12500</v>
      </c>
      <c r="J35" s="70">
        <f t="shared" si="2"/>
        <v>1.8382352941176472</v>
      </c>
      <c r="K35" s="2">
        <f t="shared" si="3"/>
        <v>1297.1096905284758</v>
      </c>
      <c r="L35" s="71">
        <f t="shared" si="4"/>
        <v>6.7207755985931428E-2</v>
      </c>
      <c r="M35" s="55">
        <f t="shared" si="29"/>
        <v>17508.8320923311</v>
      </c>
      <c r="N35" s="2">
        <f t="shared" si="5"/>
        <v>-1791.1679076688997</v>
      </c>
      <c r="O35" s="73">
        <f t="shared" si="6"/>
        <v>-0.17638398620260043</v>
      </c>
      <c r="P35" s="2">
        <f t="shared" si="7"/>
        <v>14713.304279269832</v>
      </c>
      <c r="Q35" s="63">
        <f t="shared" si="30"/>
        <v>-2795.5278130612678</v>
      </c>
      <c r="R35" s="73">
        <f t="shared" si="19"/>
        <v>-0.18999999999999995</v>
      </c>
      <c r="S35" s="83">
        <f t="shared" si="31"/>
        <v>14668.304279269832</v>
      </c>
      <c r="T35" s="83">
        <f t="shared" si="20"/>
        <v>45</v>
      </c>
      <c r="U35" s="71">
        <f t="shared" si="21"/>
        <v>-3.0678392773455521E-3</v>
      </c>
      <c r="V35" s="2">
        <f t="shared" si="22"/>
        <v>7868.3042792698325</v>
      </c>
      <c r="W35" s="5">
        <f t="shared" si="23"/>
        <v>1.1571035704808579</v>
      </c>
      <c r="X35" s="71">
        <f t="shared" si="9"/>
        <v>5.25871564760787E-2</v>
      </c>
      <c r="Y35" s="63">
        <f t="shared" si="24"/>
        <v>6294.643423415866</v>
      </c>
      <c r="Z35" s="2">
        <f t="shared" si="40"/>
        <v>4055.7536493987982</v>
      </c>
      <c r="AA35" s="5">
        <f t="shared" si="32"/>
        <v>1.5221172165903916</v>
      </c>
      <c r="AB35" s="71">
        <f t="shared" si="33"/>
        <v>6.3614749277085103E-2</v>
      </c>
      <c r="AC35" s="2">
        <f t="shared" si="38"/>
        <v>4684.1833171284206</v>
      </c>
      <c r="AD35" s="5">
        <f t="shared" si="34"/>
        <v>1.614533344197689</v>
      </c>
      <c r="AE35" s="127">
        <f t="shared" si="35"/>
        <v>6.6169560213612533E-2</v>
      </c>
      <c r="AF35" s="2">
        <f t="shared" si="39"/>
        <v>5430.6348318048176</v>
      </c>
      <c r="AG35" s="5">
        <f t="shared" si="36"/>
        <v>1.7243056257677478</v>
      </c>
      <c r="AH35" s="127">
        <f t="shared" si="37"/>
        <v>6.9096862827032757E-2</v>
      </c>
      <c r="AK35" s="17"/>
    </row>
    <row r="36" spans="3:37" s="19" customFormat="1" ht="15.6" hidden="1" customHeight="1" outlineLevel="1" x14ac:dyDescent="0.3">
      <c r="C36" s="39">
        <v>16</v>
      </c>
      <c r="D36" s="62">
        <f t="shared" si="0"/>
        <v>49</v>
      </c>
      <c r="E36" s="37">
        <f t="shared" si="25"/>
        <v>7340</v>
      </c>
      <c r="F36" s="68">
        <f t="shared" si="26"/>
        <v>20680</v>
      </c>
      <c r="G36" s="55">
        <f t="shared" si="27"/>
        <v>7825.6318605251254</v>
      </c>
      <c r="H36" s="66">
        <f t="shared" si="28"/>
        <v>22169.201968821562</v>
      </c>
      <c r="I36" s="2">
        <f t="shared" si="1"/>
        <v>13340</v>
      </c>
      <c r="J36" s="70">
        <f t="shared" si="2"/>
        <v>1.8174386920980927</v>
      </c>
      <c r="K36" s="2">
        <f t="shared" si="3"/>
        <v>1489.2019688215623</v>
      </c>
      <c r="L36" s="71">
        <f t="shared" si="4"/>
        <v>7.2011700619998287E-2</v>
      </c>
      <c r="M36" s="55">
        <f t="shared" si="29"/>
        <v>18638.497301511699</v>
      </c>
      <c r="N36" s="81">
        <f t="shared" si="5"/>
        <v>-2041.5026984883007</v>
      </c>
      <c r="O36" s="73">
        <f t="shared" si="6"/>
        <v>-0.18943075775875462</v>
      </c>
      <c r="P36" s="2">
        <f t="shared" si="7"/>
        <v>15662.60277437958</v>
      </c>
      <c r="Q36" s="63">
        <f t="shared" si="30"/>
        <v>-2975.894527132119</v>
      </c>
      <c r="R36" s="73">
        <f t="shared" si="19"/>
        <v>-0.18999999999999995</v>
      </c>
      <c r="S36" s="83">
        <f t="shared" si="31"/>
        <v>15617.60277437958</v>
      </c>
      <c r="T36" s="83">
        <f t="shared" si="20"/>
        <v>45</v>
      </c>
      <c r="U36" s="71">
        <f t="shared" si="21"/>
        <v>-2.8813641024230119E-3</v>
      </c>
      <c r="V36" s="2">
        <f t="shared" si="22"/>
        <v>8277.6027743795803</v>
      </c>
      <c r="W36" s="5">
        <f t="shared" si="23"/>
        <v>1.127738797599398</v>
      </c>
      <c r="X36" s="71">
        <f t="shared" si="9"/>
        <v>4.8322469688709235E-2</v>
      </c>
      <c r="Y36" s="63">
        <f t="shared" si="24"/>
        <v>6622.0822195036644</v>
      </c>
      <c r="Z36" s="2">
        <f t="shared" si="40"/>
        <v>4360.5822813050872</v>
      </c>
      <c r="AA36" s="5">
        <f t="shared" si="32"/>
        <v>1.4962758175488762</v>
      </c>
      <c r="AB36" s="71">
        <f t="shared" si="33"/>
        <v>5.8841087947770765E-2</v>
      </c>
      <c r="AC36" s="2">
        <f t="shared" si="38"/>
        <v>5087.9876568963373</v>
      </c>
      <c r="AD36" s="5">
        <f t="shared" si="34"/>
        <v>1.5953773673569482</v>
      </c>
      <c r="AE36" s="127">
        <f t="shared" si="35"/>
        <v>6.142064870335151E-2</v>
      </c>
      <c r="AF36" s="2">
        <f t="shared" si="39"/>
        <v>5963.4537108884879</v>
      </c>
      <c r="AG36" s="5">
        <f t="shared" si="36"/>
        <v>1.7146506717155521</v>
      </c>
      <c r="AH36" s="127">
        <f t="shared" si="37"/>
        <v>6.4405529381473592E-2</v>
      </c>
      <c r="AK36" s="17"/>
    </row>
    <row r="37" spans="3:37" s="74" customFormat="1" ht="15.6" hidden="1" customHeight="1" outlineLevel="1" x14ac:dyDescent="0.3">
      <c r="C37" s="49">
        <v>17</v>
      </c>
      <c r="D37" s="113">
        <f t="shared" si="0"/>
        <v>50</v>
      </c>
      <c r="E37" s="82">
        <f t="shared" si="25"/>
        <v>7880</v>
      </c>
      <c r="F37" s="114">
        <f t="shared" si="26"/>
        <v>22060</v>
      </c>
      <c r="G37" s="111">
        <f t="shared" si="27"/>
        <v>8438.6914437787691</v>
      </c>
      <c r="H37" s="115">
        <f t="shared" si="28"/>
        <v>23755.4430776193</v>
      </c>
      <c r="I37" s="82">
        <f t="shared" si="1"/>
        <v>14180</v>
      </c>
      <c r="J37" s="116">
        <f t="shared" si="2"/>
        <v>1.7994923857868019</v>
      </c>
      <c r="K37" s="82">
        <f t="shared" si="3"/>
        <v>1695.4430776193003</v>
      </c>
      <c r="L37" s="117">
        <f t="shared" si="4"/>
        <v>7.6855987199424325E-2</v>
      </c>
      <c r="M37" s="111">
        <f t="shared" si="29"/>
        <v>19752.673633632829</v>
      </c>
      <c r="N37" s="118">
        <f t="shared" si="5"/>
        <v>-2307.3263663671714</v>
      </c>
      <c r="O37" s="119">
        <f t="shared" si="6"/>
        <v>-0.20264443782288621</v>
      </c>
      <c r="P37" s="82">
        <f t="shared" si="7"/>
        <v>16598.885406414141</v>
      </c>
      <c r="Q37" s="50">
        <f t="shared" si="30"/>
        <v>-3153.7882272186871</v>
      </c>
      <c r="R37" s="116">
        <f t="shared" si="19"/>
        <v>-0.18999999999999995</v>
      </c>
      <c r="S37" s="82">
        <f t="shared" si="31"/>
        <v>16553.885406414141</v>
      </c>
      <c r="T37" s="50">
        <f t="shared" si="20"/>
        <v>45</v>
      </c>
      <c r="U37" s="117">
        <f t="shared" si="21"/>
        <v>-2.7183950411160396E-3</v>
      </c>
      <c r="V37" s="82">
        <f t="shared" si="22"/>
        <v>8673.8854064141415</v>
      </c>
      <c r="W37" s="51">
        <f t="shared" si="23"/>
        <v>1.1007468789865662</v>
      </c>
      <c r="X37" s="117">
        <f t="shared" si="9"/>
        <v>4.4631603242230034E-2</v>
      </c>
      <c r="Y37" s="126">
        <f t="shared" si="24"/>
        <v>6939.1083251313139</v>
      </c>
      <c r="Z37" s="2">
        <f t="shared" si="40"/>
        <v>4667.5007083270903</v>
      </c>
      <c r="AA37" s="51">
        <f t="shared" si="32"/>
        <v>1.4729199281038583</v>
      </c>
      <c r="AB37" s="117">
        <f t="shared" si="33"/>
        <v>5.4702567419757653E-2</v>
      </c>
      <c r="AC37" s="2">
        <f t="shared" si="38"/>
        <v>5502.4700467366929</v>
      </c>
      <c r="AD37" s="51">
        <f t="shared" si="34"/>
        <v>1.5788805040441634</v>
      </c>
      <c r="AE37" s="128">
        <f t="shared" si="35"/>
        <v>5.7308774553371578E-2</v>
      </c>
      <c r="AF37" s="2">
        <f t="shared" si="39"/>
        <v>6520.7994449517737</v>
      </c>
      <c r="AG37" s="51">
        <f t="shared" si="36"/>
        <v>1.7081101231069908</v>
      </c>
      <c r="AH37" s="128">
        <f t="shared" si="37"/>
        <v>6.0354197804086462E-2</v>
      </c>
      <c r="AI37" s="123"/>
      <c r="AK37" s="75"/>
    </row>
    <row r="38" spans="3:37" s="19" customFormat="1" ht="15.6" hidden="1" customHeight="1" outlineLevel="1" x14ac:dyDescent="0.3">
      <c r="C38" s="39">
        <v>18</v>
      </c>
      <c r="D38" s="62">
        <f t="shared" si="0"/>
        <v>51</v>
      </c>
      <c r="E38" s="37">
        <f t="shared" si="25"/>
        <v>8420</v>
      </c>
      <c r="F38" s="68">
        <f t="shared" si="26"/>
        <v>23440</v>
      </c>
      <c r="G38" s="55">
        <f t="shared" si="27"/>
        <v>9057.2685632816592</v>
      </c>
      <c r="H38" s="66">
        <f t="shared" si="28"/>
        <v>25355.960356396132</v>
      </c>
      <c r="I38" s="2">
        <f t="shared" si="1"/>
        <v>15020</v>
      </c>
      <c r="J38" s="70">
        <f t="shared" si="2"/>
        <v>1.7838479809976246</v>
      </c>
      <c r="K38" s="2">
        <f t="shared" si="3"/>
        <v>1915.9603563961318</v>
      </c>
      <c r="L38" s="71">
        <f t="shared" si="4"/>
        <v>8.1738923054442525E-2</v>
      </c>
      <c r="M38" s="55">
        <f t="shared" si="29"/>
        <v>20851.57345720032</v>
      </c>
      <c r="N38" s="2">
        <f t="shared" si="5"/>
        <v>-2588.4265427996797</v>
      </c>
      <c r="O38" s="73">
        <f t="shared" si="6"/>
        <v>-0.21602143878693192</v>
      </c>
      <c r="P38" s="2">
        <f t="shared" si="7"/>
        <v>17522.330636302791</v>
      </c>
      <c r="Q38" s="63">
        <f t="shared" si="30"/>
        <v>-3329.2428208975289</v>
      </c>
      <c r="R38" s="73">
        <f t="shared" si="19"/>
        <v>-0.18999999999999995</v>
      </c>
      <c r="S38" s="83">
        <f t="shared" si="31"/>
        <v>17477.330636302791</v>
      </c>
      <c r="T38" s="83">
        <f t="shared" si="20"/>
        <v>45</v>
      </c>
      <c r="U38" s="71">
        <f t="shared" si="21"/>
        <v>-2.5747639005311296E-3</v>
      </c>
      <c r="V38" s="2">
        <f t="shared" si="22"/>
        <v>9057.3306363027914</v>
      </c>
      <c r="W38" s="5">
        <f t="shared" si="23"/>
        <v>1.0756924746202841</v>
      </c>
      <c r="X38" s="71">
        <f t="shared" si="9"/>
        <v>4.1406220027597751E-2</v>
      </c>
      <c r="Y38" s="63">
        <f t="shared" si="24"/>
        <v>7245.8645090422324</v>
      </c>
      <c r="Z38" s="2">
        <f t="shared" si="40"/>
        <v>4976.5232573460935</v>
      </c>
      <c r="AA38" s="5">
        <f t="shared" si="32"/>
        <v>1.4515899960081147</v>
      </c>
      <c r="AB38" s="71">
        <f t="shared" si="33"/>
        <v>5.1080529415611586E-2</v>
      </c>
      <c r="AC38" s="2">
        <f t="shared" si="38"/>
        <v>5927.9128529891277</v>
      </c>
      <c r="AD38" s="5">
        <f t="shared" si="34"/>
        <v>1.5645816344455297</v>
      </c>
      <c r="AE38" s="127">
        <f t="shared" si="35"/>
        <v>5.3714946642649197E-2</v>
      </c>
      <c r="AF38" s="2">
        <f t="shared" si="39"/>
        <v>7103.8010604590245</v>
      </c>
      <c r="AG38" s="5">
        <f t="shared" si="36"/>
        <v>1.704235815855256</v>
      </c>
      <c r="AH38" s="127">
        <f t="shared" si="37"/>
        <v>5.6823533337829524E-2</v>
      </c>
      <c r="AK38" s="17"/>
    </row>
    <row r="39" spans="3:37" s="19" customFormat="1" ht="15.6" hidden="1" customHeight="1" outlineLevel="1" x14ac:dyDescent="0.3">
      <c r="C39" s="39">
        <v>19</v>
      </c>
      <c r="D39" s="62">
        <f t="shared" si="0"/>
        <v>52</v>
      </c>
      <c r="E39" s="37">
        <f t="shared" si="25"/>
        <v>8960</v>
      </c>
      <c r="F39" s="68">
        <f t="shared" si="26"/>
        <v>24820</v>
      </c>
      <c r="G39" s="55">
        <f t="shared" si="27"/>
        <v>9681.4128768601331</v>
      </c>
      <c r="H39" s="66">
        <f t="shared" si="28"/>
        <v>26970.882290682101</v>
      </c>
      <c r="I39" s="2">
        <f t="shared" si="1"/>
        <v>15860</v>
      </c>
      <c r="J39" s="70">
        <f t="shared" si="2"/>
        <v>1.7700892857142856</v>
      </c>
      <c r="K39" s="2">
        <f t="shared" si="3"/>
        <v>2150.8822906821006</v>
      </c>
      <c r="L39" s="71">
        <f t="shared" si="4"/>
        <v>8.6659238141905792E-2</v>
      </c>
      <c r="M39" s="55">
        <f t="shared" si="29"/>
        <v>21935.406228928372</v>
      </c>
      <c r="N39" s="2">
        <f t="shared" si="5"/>
        <v>-2884.593771071628</v>
      </c>
      <c r="O39" s="73">
        <f t="shared" si="6"/>
        <v>-0.22955928006078841</v>
      </c>
      <c r="P39" s="2">
        <f t="shared" si="7"/>
        <v>18433.114478091069</v>
      </c>
      <c r="Q39" s="63">
        <f t="shared" si="30"/>
        <v>-3502.291750837303</v>
      </c>
      <c r="R39" s="73">
        <f t="shared" si="19"/>
        <v>-0.18999999999999995</v>
      </c>
      <c r="S39" s="83">
        <f t="shared" si="31"/>
        <v>18388.114478091069</v>
      </c>
      <c r="T39" s="83">
        <f t="shared" si="20"/>
        <v>45</v>
      </c>
      <c r="U39" s="71">
        <f t="shared" si="21"/>
        <v>-2.4472329696236805E-3</v>
      </c>
      <c r="V39" s="2">
        <f t="shared" si="22"/>
        <v>9428.114478091069</v>
      </c>
      <c r="W39" s="5">
        <f t="shared" si="23"/>
        <v>1.0522449194298069</v>
      </c>
      <c r="X39" s="71">
        <f t="shared" si="9"/>
        <v>3.8563643104107204E-2</v>
      </c>
      <c r="Y39" s="63">
        <f t="shared" si="24"/>
        <v>7542.491582472856</v>
      </c>
      <c r="Z39" s="2">
        <f t="shared" si="40"/>
        <v>5287.664353463344</v>
      </c>
      <c r="AA39" s="5">
        <f t="shared" si="32"/>
        <v>1.4319370464214509</v>
      </c>
      <c r="AB39" s="71">
        <f t="shared" si="33"/>
        <v>4.7884171853392443E-2</v>
      </c>
      <c r="AC39" s="2">
        <f t="shared" si="38"/>
        <v>6364.6059087825461</v>
      </c>
      <c r="AD39" s="5">
        <f t="shared" si="34"/>
        <v>1.5521314164347546</v>
      </c>
      <c r="AE39" s="127">
        <f t="shared" si="35"/>
        <v>5.0548118141482634E-2</v>
      </c>
      <c r="AF39" s="2">
        <f t="shared" si="39"/>
        <v>7713.639555509686</v>
      </c>
      <c r="AG39" s="5">
        <f t="shared" si="36"/>
        <v>1.702693207364123</v>
      </c>
      <c r="AH39" s="127">
        <f t="shared" si="37"/>
        <v>5.3722235923274742E-2</v>
      </c>
      <c r="AK39" s="17"/>
    </row>
    <row r="40" spans="3:37" s="19" customFormat="1" ht="15.6" hidden="1" customHeight="1" outlineLevel="1" x14ac:dyDescent="0.3">
      <c r="C40" s="39">
        <v>20</v>
      </c>
      <c r="D40" s="62">
        <f t="shared" si="0"/>
        <v>53</v>
      </c>
      <c r="E40" s="37">
        <f t="shared" si="25"/>
        <v>9500</v>
      </c>
      <c r="F40" s="68">
        <f t="shared" si="26"/>
        <v>26200</v>
      </c>
      <c r="G40" s="55">
        <f t="shared" si="27"/>
        <v>10311.174489260771</v>
      </c>
      <c r="H40" s="66">
        <f t="shared" si="28"/>
        <v>28600.338522376529</v>
      </c>
      <c r="I40" s="2">
        <f t="shared" si="1"/>
        <v>16700</v>
      </c>
      <c r="J40" s="70">
        <f t="shared" si="2"/>
        <v>1.7578947368421054</v>
      </c>
      <c r="K40" s="2">
        <f t="shared" si="3"/>
        <v>2400.338522376529</v>
      </c>
      <c r="L40" s="71">
        <f t="shared" si="4"/>
        <v>9.1615974136508793E-2</v>
      </c>
      <c r="M40" s="55">
        <f t="shared" si="29"/>
        <v>23004.378533663301</v>
      </c>
      <c r="N40" s="2">
        <f t="shared" si="5"/>
        <v>-3195.6214663366991</v>
      </c>
      <c r="O40" s="73">
        <f t="shared" si="6"/>
        <v>-0.24325629925296255</v>
      </c>
      <c r="P40" s="2">
        <f t="shared" si="7"/>
        <v>19331.410532490168</v>
      </c>
      <c r="Q40" s="63">
        <f t="shared" si="30"/>
        <v>-3672.9680011731325</v>
      </c>
      <c r="R40" s="73">
        <f t="shared" si="19"/>
        <v>-0.18999999999999995</v>
      </c>
      <c r="S40" s="83">
        <f t="shared" si="31"/>
        <v>19286.410532490168</v>
      </c>
      <c r="T40" s="83">
        <f t="shared" si="20"/>
        <v>45</v>
      </c>
      <c r="U40" s="71">
        <f t="shared" si="21"/>
        <v>-2.3332490991101462E-3</v>
      </c>
      <c r="V40" s="2">
        <f t="shared" si="22"/>
        <v>9786.4105324901684</v>
      </c>
      <c r="W40" s="5">
        <f t="shared" si="23"/>
        <v>1.0301484771042282</v>
      </c>
      <c r="X40" s="71">
        <f t="shared" si="9"/>
        <v>3.6039682412273732E-2</v>
      </c>
      <c r="Y40" s="63">
        <f t="shared" si="24"/>
        <v>7829.1284259921349</v>
      </c>
      <c r="Z40" s="2">
        <f t="shared" si="40"/>
        <v>5600.9385206733314</v>
      </c>
      <c r="AA40" s="5">
        <f t="shared" si="32"/>
        <v>1.4136912575437333</v>
      </c>
      <c r="AB40" s="71">
        <f t="shared" si="33"/>
        <v>4.5042820250431603E-2</v>
      </c>
      <c r="AC40" s="2">
        <f t="shared" si="38"/>
        <v>6812.846711484106</v>
      </c>
      <c r="AD40" s="5">
        <f t="shared" si="34"/>
        <v>1.5412605407869728</v>
      </c>
      <c r="AE40" s="127">
        <f t="shared" si="35"/>
        <v>4.7737431128389574E-2</v>
      </c>
      <c r="AF40" s="2">
        <f t="shared" si="39"/>
        <v>8351.5502922099258</v>
      </c>
      <c r="AG40" s="5">
        <f t="shared" si="36"/>
        <v>1.7032293387581117</v>
      </c>
      <c r="AH40" s="127">
        <f t="shared" si="37"/>
        <v>5.0979257238112918E-2</v>
      </c>
      <c r="AK40" s="17"/>
    </row>
    <row r="41" spans="3:37" s="19" customFormat="1" ht="15.6" hidden="1" customHeight="1" outlineLevel="1" x14ac:dyDescent="0.3">
      <c r="C41" s="39">
        <v>21</v>
      </c>
      <c r="D41" s="62">
        <f t="shared" si="0"/>
        <v>54</v>
      </c>
      <c r="E41" s="37">
        <f t="shared" si="25"/>
        <v>10040</v>
      </c>
      <c r="F41" s="68">
        <f t="shared" si="26"/>
        <v>27580</v>
      </c>
      <c r="G41" s="55">
        <f t="shared" si="27"/>
        <v>10946.603956173027</v>
      </c>
      <c r="H41" s="66">
        <f t="shared" si="28"/>
        <v>30244.459860156239</v>
      </c>
      <c r="I41" s="2">
        <f t="shared" si="1"/>
        <v>17540</v>
      </c>
      <c r="J41" s="70">
        <f t="shared" si="2"/>
        <v>1.7470119521912348</v>
      </c>
      <c r="K41" s="2">
        <f t="shared" si="3"/>
        <v>2664.4598601562393</v>
      </c>
      <c r="L41" s="71">
        <f t="shared" si="4"/>
        <v>9.6608406822198623E-2</v>
      </c>
      <c r="M41" s="55">
        <f t="shared" si="29"/>
        <v>24058.694123759706</v>
      </c>
      <c r="N41" s="2">
        <f t="shared" si="5"/>
        <v>-3521.3058762402943</v>
      </c>
      <c r="O41" s="73">
        <f t="shared" si="6"/>
        <v>-0.25711145021323678</v>
      </c>
      <c r="P41" s="2">
        <f t="shared" si="7"/>
        <v>20217.39001996614</v>
      </c>
      <c r="Q41" s="63">
        <f t="shared" si="30"/>
        <v>-3841.3041037935654</v>
      </c>
      <c r="R41" s="73">
        <f t="shared" si="19"/>
        <v>-0.18999999999999995</v>
      </c>
      <c r="S41" s="83">
        <f t="shared" si="31"/>
        <v>20172.39001996614</v>
      </c>
      <c r="T41" s="83">
        <f t="shared" si="20"/>
        <v>45</v>
      </c>
      <c r="U41" s="71">
        <f t="shared" si="21"/>
        <v>-2.2307718597280868E-3</v>
      </c>
      <c r="V41" s="2">
        <f t="shared" si="22"/>
        <v>10132.39001996614</v>
      </c>
      <c r="W41" s="5">
        <f t="shared" si="23"/>
        <v>1.009202193223719</v>
      </c>
      <c r="X41" s="71">
        <f t="shared" si="9"/>
        <v>3.3783740674457885E-2</v>
      </c>
      <c r="Y41" s="63">
        <f t="shared" si="24"/>
        <v>8105.9120159729127</v>
      </c>
      <c r="Z41" s="2">
        <f t="shared" si="40"/>
        <v>5916.3603825418741</v>
      </c>
      <c r="AA41" s="5">
        <f t="shared" si="32"/>
        <v>1.396640677142907</v>
      </c>
      <c r="AB41" s="71">
        <f t="shared" si="33"/>
        <v>4.2500638927072343E-2</v>
      </c>
      <c r="AC41" s="2">
        <f t="shared" si="38"/>
        <v>7272.940625369436</v>
      </c>
      <c r="AD41" s="5">
        <f t="shared" si="34"/>
        <v>1.5317582312093974</v>
      </c>
      <c r="AE41" s="127">
        <f t="shared" si="35"/>
        <v>4.5226910088897787E-2</v>
      </c>
      <c r="AF41" s="2">
        <f t="shared" si="39"/>
        <v>9018.825499170478</v>
      </c>
      <c r="AG41" s="5">
        <f t="shared" si="36"/>
        <v>1.7056511469266327</v>
      </c>
      <c r="AH41" s="127">
        <f t="shared" si="37"/>
        <v>4.8538475888989074E-2</v>
      </c>
      <c r="AK41" s="17"/>
    </row>
    <row r="42" spans="3:37" s="19" customFormat="1" ht="15.6" hidden="1" customHeight="1" outlineLevel="1" x14ac:dyDescent="0.3">
      <c r="C42" s="39">
        <v>22</v>
      </c>
      <c r="D42" s="62">
        <f t="shared" si="0"/>
        <v>55</v>
      </c>
      <c r="E42" s="37">
        <f t="shared" si="25"/>
        <v>10580</v>
      </c>
      <c r="F42" s="68">
        <f t="shared" si="26"/>
        <v>28960</v>
      </c>
      <c r="G42" s="55">
        <f t="shared" si="27"/>
        <v>11587.752288287493</v>
      </c>
      <c r="H42" s="66">
        <f t="shared" si="28"/>
        <v>31903.378289975975</v>
      </c>
      <c r="I42" s="2">
        <f t="shared" si="1"/>
        <v>18380</v>
      </c>
      <c r="J42" s="70">
        <f t="shared" si="2"/>
        <v>1.7372400756143667</v>
      </c>
      <c r="K42" s="2">
        <f t="shared" si="3"/>
        <v>2943.3782899759753</v>
      </c>
      <c r="L42" s="71">
        <f t="shared" si="4"/>
        <v>0.10163599067596607</v>
      </c>
      <c r="M42" s="55">
        <f t="shared" si="29"/>
        <v>25098.553957916927</v>
      </c>
      <c r="N42" s="2">
        <f t="shared" si="5"/>
        <v>-3861.4460420830728</v>
      </c>
      <c r="O42" s="73">
        <f t="shared" si="6"/>
        <v>-0.271124158924406</v>
      </c>
      <c r="P42" s="2">
        <f t="shared" si="7"/>
        <v>21091.22181337557</v>
      </c>
      <c r="Q42" s="63">
        <f t="shared" si="30"/>
        <v>-4007.3321445413567</v>
      </c>
      <c r="R42" s="73">
        <f t="shared" si="19"/>
        <v>-0.18999999999999995</v>
      </c>
      <c r="S42" s="83">
        <f t="shared" si="31"/>
        <v>21046.22181337557</v>
      </c>
      <c r="T42" s="83">
        <f t="shared" si="20"/>
        <v>45</v>
      </c>
      <c r="U42" s="71">
        <f t="shared" si="21"/>
        <v>-2.1381509897135942E-3</v>
      </c>
      <c r="V42" s="2">
        <f t="shared" si="22"/>
        <v>10466.22181337557</v>
      </c>
      <c r="W42" s="5">
        <f t="shared" si="23"/>
        <v>0.98924591808842832</v>
      </c>
      <c r="X42" s="71">
        <f t="shared" si="9"/>
        <v>3.1755396018587456E-2</v>
      </c>
      <c r="Y42" s="63">
        <f t="shared" si="24"/>
        <v>8372.9774507004568</v>
      </c>
      <c r="Z42" s="2">
        <f t="shared" si="40"/>
        <v>6233.9446628886062</v>
      </c>
      <c r="AA42" s="5">
        <f t="shared" si="32"/>
        <v>1.38061645686097</v>
      </c>
      <c r="AB42" s="71">
        <f t="shared" si="33"/>
        <v>4.021292777019414E-2</v>
      </c>
      <c r="AC42" s="2">
        <f t="shared" si="38"/>
        <v>7745.2010896522097</v>
      </c>
      <c r="AD42" s="5">
        <f t="shared" si="34"/>
        <v>1.5234573289558286</v>
      </c>
      <c r="AE42" s="127">
        <f t="shared" si="35"/>
        <v>4.2971746687311629E-2</v>
      </c>
      <c r="AF42" s="2">
        <f t="shared" si="39"/>
        <v>9716.8168892001395</v>
      </c>
      <c r="AG42" s="5">
        <f t="shared" si="36"/>
        <v>1.7098104291021357</v>
      </c>
      <c r="AH42" s="127">
        <f t="shared" si="37"/>
        <v>4.635496972646802E-2</v>
      </c>
      <c r="AK42" s="17"/>
    </row>
    <row r="43" spans="3:37" s="19" customFormat="1" ht="15.6" hidden="1" customHeight="1" outlineLevel="1" x14ac:dyDescent="0.3">
      <c r="C43" s="39">
        <v>23</v>
      </c>
      <c r="D43" s="62">
        <f t="shared" si="0"/>
        <v>56</v>
      </c>
      <c r="E43" s="37">
        <f t="shared" si="25"/>
        <v>11120</v>
      </c>
      <c r="F43" s="68">
        <f t="shared" si="26"/>
        <v>30340</v>
      </c>
      <c r="G43" s="55">
        <f t="shared" si="27"/>
        <v>12234.67095539099</v>
      </c>
      <c r="H43" s="66">
        <f t="shared" si="28"/>
        <v>33577.226985664078</v>
      </c>
      <c r="I43" s="2">
        <f t="shared" si="1"/>
        <v>19220</v>
      </c>
      <c r="J43" s="70">
        <f t="shared" si="2"/>
        <v>1.7284172661870505</v>
      </c>
      <c r="K43" s="2">
        <f t="shared" si="3"/>
        <v>3237.2269856640778</v>
      </c>
      <c r="L43" s="71">
        <f t="shared" si="4"/>
        <v>0.10669831857824907</v>
      </c>
      <c r="M43" s="55">
        <f t="shared" si="29"/>
        <v>26124.156239482945</v>
      </c>
      <c r="N43" s="2">
        <f t="shared" si="5"/>
        <v>-4215.8437605170548</v>
      </c>
      <c r="O43" s="73">
        <f t="shared" si="6"/>
        <v>-0.28529421880109851</v>
      </c>
      <c r="P43" s="2">
        <f t="shared" si="7"/>
        <v>21953.072470153737</v>
      </c>
      <c r="Q43" s="63">
        <f t="shared" si="30"/>
        <v>-4171.0837693292087</v>
      </c>
      <c r="R43" s="73">
        <f t="shared" si="19"/>
        <v>-0.18999999999999995</v>
      </c>
      <c r="S43" s="83">
        <f t="shared" si="31"/>
        <v>21908.072470153737</v>
      </c>
      <c r="T43" s="83">
        <f t="shared" si="20"/>
        <v>45</v>
      </c>
      <c r="U43" s="71">
        <f t="shared" si="21"/>
        <v>-2.0540373901585252E-3</v>
      </c>
      <c r="V43" s="2">
        <f t="shared" si="22"/>
        <v>10788.072470153737</v>
      </c>
      <c r="W43" s="5">
        <f t="shared" si="23"/>
        <v>0.97015040199224245</v>
      </c>
      <c r="X43" s="71">
        <f t="shared" si="9"/>
        <v>2.9921966325801685E-2</v>
      </c>
      <c r="Y43" s="63">
        <f t="shared" si="24"/>
        <v>8630.4579761229888</v>
      </c>
      <c r="Z43" s="2">
        <f t="shared" si="40"/>
        <v>6553.7061864744319</v>
      </c>
      <c r="AA43" s="5">
        <f t="shared" si="32"/>
        <v>1.3654823887227896</v>
      </c>
      <c r="AB43" s="71">
        <f t="shared" si="33"/>
        <v>3.8143476042524327E-2</v>
      </c>
      <c r="AC43" s="2">
        <f t="shared" si="38"/>
        <v>8229.949832014765</v>
      </c>
      <c r="AD43" s="5">
        <f t="shared" si="34"/>
        <v>1.5162237237533949</v>
      </c>
      <c r="AE43" s="127">
        <f t="shared" si="35"/>
        <v>4.0935645275549382E-2</v>
      </c>
      <c r="AF43" s="2">
        <f t="shared" si="39"/>
        <v>10446.938397497603</v>
      </c>
      <c r="AG43" s="5">
        <f t="shared" si="36"/>
        <v>1.7155931990666</v>
      </c>
      <c r="AH43" s="127">
        <f t="shared" si="37"/>
        <v>4.4392352688832792E-2</v>
      </c>
      <c r="AK43" s="17"/>
    </row>
    <row r="44" spans="3:37" s="19" customFormat="1" ht="15.6" hidden="1" customHeight="1" outlineLevel="1" x14ac:dyDescent="0.3">
      <c r="C44" s="39">
        <v>24</v>
      </c>
      <c r="D44" s="62">
        <f t="shared" si="0"/>
        <v>57</v>
      </c>
      <c r="E44" s="37">
        <f t="shared" si="25"/>
        <v>11660</v>
      </c>
      <c r="F44" s="68">
        <f t="shared" si="26"/>
        <v>31720</v>
      </c>
      <c r="G44" s="55">
        <f t="shared" si="27"/>
        <v>12887.411890498419</v>
      </c>
      <c r="H44" s="66">
        <f t="shared" si="28"/>
        <v>35266.140319613383</v>
      </c>
      <c r="I44" s="2">
        <f t="shared" si="1"/>
        <v>20060</v>
      </c>
      <c r="J44" s="70">
        <f t="shared" si="2"/>
        <v>1.7204116638078903</v>
      </c>
      <c r="K44" s="2">
        <f t="shared" si="3"/>
        <v>3546.1403196133833</v>
      </c>
      <c r="L44" s="71">
        <f t="shared" si="4"/>
        <v>0.11179509204329707</v>
      </c>
      <c r="M44" s="55">
        <f t="shared" si="29"/>
        <v>27135.696454233075</v>
      </c>
      <c r="N44" s="2">
        <f t="shared" si="5"/>
        <v>-4584.3035457669248</v>
      </c>
      <c r="O44" s="73">
        <f t="shared" si="6"/>
        <v>-0.29962171338012533</v>
      </c>
      <c r="P44" s="2">
        <f t="shared" si="7"/>
        <v>22803.106264061407</v>
      </c>
      <c r="Q44" s="63">
        <f t="shared" si="30"/>
        <v>-4332.5901901716679</v>
      </c>
      <c r="R44" s="73">
        <f t="shared" si="19"/>
        <v>-0.18999999999999995</v>
      </c>
      <c r="S44" s="83">
        <f t="shared" si="31"/>
        <v>22758.106264061407</v>
      </c>
      <c r="T44" s="83">
        <f t="shared" si="20"/>
        <v>45</v>
      </c>
      <c r="U44" s="71">
        <f t="shared" si="21"/>
        <v>-1.9773174216635159E-3</v>
      </c>
      <c r="V44" s="2">
        <f t="shared" si="22"/>
        <v>11098.106264061407</v>
      </c>
      <c r="W44" s="5">
        <f t="shared" si="23"/>
        <v>0.95181014271538666</v>
      </c>
      <c r="X44" s="71">
        <f t="shared" si="9"/>
        <v>2.8256741281618369E-2</v>
      </c>
      <c r="Y44" s="63">
        <f t="shared" si="24"/>
        <v>8878.4850112491258</v>
      </c>
      <c r="Z44" s="2">
        <f t="shared" si="40"/>
        <v>6875.659879693384</v>
      </c>
      <c r="AA44" s="5">
        <f t="shared" si="32"/>
        <v>1.3511273491374365</v>
      </c>
      <c r="AB44" s="71">
        <f t="shared" si="33"/>
        <v>3.6262637013946497E-2</v>
      </c>
      <c r="AC44" s="2">
        <f t="shared" si="38"/>
        <v>8727.5170877852652</v>
      </c>
      <c r="AD44" s="5">
        <f t="shared" si="34"/>
        <v>1.5099487220441159</v>
      </c>
      <c r="AE44" s="127">
        <f t="shared" si="35"/>
        <v>3.9088891666267944E-2</v>
      </c>
      <c r="AF44" s="2">
        <f t="shared" si="39"/>
        <v>11210.669045888426</v>
      </c>
      <c r="AG44" s="5">
        <f t="shared" si="36"/>
        <v>1.7229120117613681</v>
      </c>
      <c r="AH44" s="127">
        <f t="shared" si="37"/>
        <v>4.2620837427062908E-2</v>
      </c>
      <c r="AK44" s="17"/>
    </row>
    <row r="45" spans="3:37" s="19" customFormat="1" ht="15.6" hidden="1" customHeight="1" outlineLevel="1" x14ac:dyDescent="0.3">
      <c r="C45" s="39">
        <v>25</v>
      </c>
      <c r="D45" s="62">
        <f t="shared" si="0"/>
        <v>58</v>
      </c>
      <c r="E45" s="37">
        <f t="shared" si="25"/>
        <v>12200</v>
      </c>
      <c r="F45" s="68">
        <f t="shared" si="26"/>
        <v>33100</v>
      </c>
      <c r="G45" s="55">
        <f t="shared" si="27"/>
        <v>13546.027494021819</v>
      </c>
      <c r="H45" s="66">
        <f t="shared" si="28"/>
        <v>36970.253873568246</v>
      </c>
      <c r="I45" s="2">
        <f t="shared" si="1"/>
        <v>20900</v>
      </c>
      <c r="J45" s="70">
        <f t="shared" si="2"/>
        <v>1.7131147540983607</v>
      </c>
      <c r="K45" s="2">
        <f t="shared" si="3"/>
        <v>3870.2538735682465</v>
      </c>
      <c r="L45" s="71">
        <f t="shared" si="4"/>
        <v>0.1169260988993428</v>
      </c>
      <c r="M45" s="55">
        <f t="shared" si="29"/>
        <v>28133.367407630663</v>
      </c>
      <c r="N45" s="2">
        <f t="shared" si="5"/>
        <v>-4966.6325923693366</v>
      </c>
      <c r="O45" s="73">
        <f t="shared" si="6"/>
        <v>-0.31410695839918334</v>
      </c>
      <c r="P45" s="2">
        <f t="shared" si="7"/>
        <v>23641.485216496356</v>
      </c>
      <c r="Q45" s="63">
        <f t="shared" si="30"/>
        <v>-4491.8821911343075</v>
      </c>
      <c r="R45" s="73">
        <f t="shared" si="19"/>
        <v>-0.18999999999999995</v>
      </c>
      <c r="S45" s="83">
        <f t="shared" si="31"/>
        <v>23596.485216496356</v>
      </c>
      <c r="T45" s="83">
        <f t="shared" si="20"/>
        <v>45</v>
      </c>
      <c r="U45" s="71">
        <f t="shared" si="21"/>
        <v>-1.9070636828801835E-3</v>
      </c>
      <c r="V45" s="2">
        <f t="shared" si="22"/>
        <v>11396.485216496356</v>
      </c>
      <c r="W45" s="5">
        <f t="shared" si="23"/>
        <v>0.93413813249970135</v>
      </c>
      <c r="X45" s="71">
        <f t="shared" si="9"/>
        <v>2.67376778965982E-2</v>
      </c>
      <c r="Y45" s="63">
        <f t="shared" si="24"/>
        <v>9117.1881731970843</v>
      </c>
      <c r="Z45" s="2">
        <f t="shared" si="40"/>
        <v>7199.820771269573</v>
      </c>
      <c r="AA45" s="5">
        <f t="shared" si="32"/>
        <v>1.3374597495464473</v>
      </c>
      <c r="AB45" s="71">
        <f t="shared" si="33"/>
        <v>3.4545904162802454E-2</v>
      </c>
      <c r="AC45" s="2">
        <f t="shared" si="38"/>
        <v>9238.2418249106577</v>
      </c>
      <c r="AD45" s="5">
        <f t="shared" si="34"/>
        <v>1.5045434424678477</v>
      </c>
      <c r="AE45" s="127">
        <f t="shared" si="35"/>
        <v>3.7406925126677759E-2</v>
      </c>
      <c r="AF45" s="2">
        <f t="shared" si="39"/>
        <v>12009.555938909289</v>
      </c>
      <c r="AG45" s="5">
        <f t="shared" si="36"/>
        <v>1.7317003370578996</v>
      </c>
      <c r="AH45" s="127">
        <f t="shared" si="37"/>
        <v>4.1015802857324202E-2</v>
      </c>
      <c r="AK45" s="17"/>
    </row>
    <row r="46" spans="3:37" s="19" customFormat="1" ht="15.6" hidden="1" customHeight="1" outlineLevel="1" x14ac:dyDescent="0.3">
      <c r="C46" s="39">
        <v>26</v>
      </c>
      <c r="D46" s="62">
        <f t="shared" si="0"/>
        <v>59</v>
      </c>
      <c r="E46" s="37">
        <f t="shared" si="25"/>
        <v>12740</v>
      </c>
      <c r="F46" s="68">
        <f t="shared" si="26"/>
        <v>34480</v>
      </c>
      <c r="G46" s="55">
        <f t="shared" si="27"/>
        <v>14210.570637976909</v>
      </c>
      <c r="H46" s="66">
        <f t="shared" si="28"/>
        <v>38689.704449508645</v>
      </c>
      <c r="I46" s="2">
        <f t="shared" si="1"/>
        <v>21740</v>
      </c>
      <c r="J46" s="70">
        <f t="shared" si="2"/>
        <v>1.706436420722135</v>
      </c>
      <c r="K46" s="2">
        <f t="shared" si="3"/>
        <v>4209.7044495086448</v>
      </c>
      <c r="L46" s="71">
        <f t="shared" si="4"/>
        <v>0.12209119633145726</v>
      </c>
      <c r="M46" s="55">
        <f t="shared" si="29"/>
        <v>29117.359261577025</v>
      </c>
      <c r="N46" s="2">
        <f t="shared" si="5"/>
        <v>-5362.6407384229751</v>
      </c>
      <c r="O46" s="73">
        <f t="shared" si="6"/>
        <v>-0.3287504578261391</v>
      </c>
      <c r="P46" s="2">
        <f t="shared" si="7"/>
        <v>24468.369127375652</v>
      </c>
      <c r="Q46" s="63">
        <f t="shared" si="30"/>
        <v>-4648.9901342013727</v>
      </c>
      <c r="R46" s="73">
        <f t="shared" si="19"/>
        <v>-0.18999999999999995</v>
      </c>
      <c r="S46" s="83">
        <f t="shared" si="31"/>
        <v>24423.369127375652</v>
      </c>
      <c r="T46" s="83">
        <f t="shared" si="20"/>
        <v>45</v>
      </c>
      <c r="U46" s="71">
        <f t="shared" si="21"/>
        <v>-1.8424976408992766E-3</v>
      </c>
      <c r="V46" s="2">
        <f t="shared" si="22"/>
        <v>11683.369127375652</v>
      </c>
      <c r="W46" s="5">
        <f t="shared" si="23"/>
        <v>0.91706194092430549</v>
      </c>
      <c r="X46" s="71">
        <f t="shared" si="9"/>
        <v>2.534642367280604E-2</v>
      </c>
      <c r="Y46" s="63">
        <f t="shared" si="24"/>
        <v>9346.6953019005232</v>
      </c>
      <c r="Z46" s="2">
        <f t="shared" si="40"/>
        <v>7526.2039929585098</v>
      </c>
      <c r="AA46" s="5">
        <f t="shared" si="32"/>
        <v>1.3244033983405834</v>
      </c>
      <c r="AB46" s="71">
        <f t="shared" si="33"/>
        <v>3.2972842773946409E-2</v>
      </c>
      <c r="AC46" s="2">
        <f t="shared" si="38"/>
        <v>9762.4719748788029</v>
      </c>
      <c r="AD46" s="5">
        <f t="shared" si="34"/>
        <v>1.4999346371098374</v>
      </c>
      <c r="AE46" s="127">
        <f t="shared" si="35"/>
        <v>3.5869266906413344E-2</v>
      </c>
      <c r="AF46" s="2">
        <f t="shared" si="39"/>
        <v>12845.217397808763</v>
      </c>
      <c r="AG46" s="5">
        <f t="shared" si="36"/>
        <v>1.7419083751734135</v>
      </c>
      <c r="AH46" s="127">
        <f t="shared" si="37"/>
        <v>3.9556719427665143E-2</v>
      </c>
      <c r="AK46" s="17"/>
    </row>
    <row r="47" spans="3:37" s="19" customFormat="1" ht="15.6" hidden="1" customHeight="1" outlineLevel="1" x14ac:dyDescent="0.3">
      <c r="C47" s="39">
        <v>27</v>
      </c>
      <c r="D47" s="62">
        <f t="shared" si="0"/>
        <v>60</v>
      </c>
      <c r="E47" s="37">
        <f t="shared" si="25"/>
        <v>13280</v>
      </c>
      <c r="F47" s="68">
        <f t="shared" si="26"/>
        <v>35860</v>
      </c>
      <c r="G47" s="55">
        <f t="shared" si="27"/>
        <v>14881.094670227618</v>
      </c>
      <c r="H47" s="66">
        <f t="shared" si="28"/>
        <v>40424.630080632567</v>
      </c>
      <c r="I47" s="2">
        <f t="shared" si="1"/>
        <v>22580</v>
      </c>
      <c r="J47" s="70">
        <f t="shared" si="2"/>
        <v>1.7003012048192772</v>
      </c>
      <c r="K47" s="2">
        <f t="shared" si="3"/>
        <v>4564.6300806325671</v>
      </c>
      <c r="L47" s="71">
        <f t="shared" si="4"/>
        <v>0.12729029784251433</v>
      </c>
      <c r="M47" s="55">
        <f t="shared" si="29"/>
        <v>30087.859570657311</v>
      </c>
      <c r="N47" s="2">
        <f t="shared" si="5"/>
        <v>-5772.1404293426895</v>
      </c>
      <c r="O47" s="73">
        <f t="shared" si="6"/>
        <v>-0.34355287007707336</v>
      </c>
      <c r="P47" s="2">
        <f t="shared" si="7"/>
        <v>25283.915605594379</v>
      </c>
      <c r="Q47" s="63">
        <f t="shared" si="30"/>
        <v>-4803.943965062932</v>
      </c>
      <c r="R47" s="73">
        <f t="shared" si="19"/>
        <v>-0.18999999999999995</v>
      </c>
      <c r="S47" s="83">
        <f t="shared" si="31"/>
        <v>25238.915605594379</v>
      </c>
      <c r="T47" s="83">
        <f t="shared" si="20"/>
        <v>45</v>
      </c>
      <c r="U47" s="71">
        <f t="shared" si="21"/>
        <v>-1.7829609125530332E-3</v>
      </c>
      <c r="V47" s="2">
        <f t="shared" si="22"/>
        <v>11958.915605594379</v>
      </c>
      <c r="W47" s="5">
        <f t="shared" si="23"/>
        <v>0.90052075343331173</v>
      </c>
      <c r="X47" s="71">
        <f t="shared" si="9"/>
        <v>2.4067575257852969E-2</v>
      </c>
      <c r="Y47" s="63">
        <f t="shared" si="24"/>
        <v>9567.1324844755036</v>
      </c>
      <c r="Z47" s="2">
        <f t="shared" si="40"/>
        <v>7854.8247802536534</v>
      </c>
      <c r="AA47" s="5">
        <f t="shared" si="32"/>
        <v>1.311894372344063</v>
      </c>
      <c r="AB47" s="71">
        <f t="shared" si="33"/>
        <v>3.1526277521240154E-2</v>
      </c>
      <c r="AC47" s="2">
        <f t="shared" si="38"/>
        <v>10300.564669746931</v>
      </c>
      <c r="AD47" s="5">
        <f t="shared" si="34"/>
        <v>1.4960615326974724</v>
      </c>
      <c r="AE47" s="127">
        <f t="shared" si="35"/>
        <v>3.4458705547182777E-2</v>
      </c>
      <c r="AF47" s="2">
        <f t="shared" si="39"/>
        <v>13719.346238813263</v>
      </c>
      <c r="AG47" s="5">
        <f t="shared" si="36"/>
        <v>1.753499903862106</v>
      </c>
      <c r="AH47" s="127">
        <f t="shared" si="37"/>
        <v>3.8226331997069929E-2</v>
      </c>
      <c r="AK47" s="17"/>
    </row>
    <row r="48" spans="3:37" s="19" customFormat="1" ht="15.6" hidden="1" customHeight="1" outlineLevel="1" x14ac:dyDescent="0.3">
      <c r="C48" s="39">
        <v>28</v>
      </c>
      <c r="D48" s="62">
        <f t="shared" si="0"/>
        <v>61</v>
      </c>
      <c r="E48" s="37">
        <f t="shared" si="25"/>
        <v>13820</v>
      </c>
      <c r="F48" s="68">
        <f t="shared" si="26"/>
        <v>37240</v>
      </c>
      <c r="G48" s="55">
        <f t="shared" si="27"/>
        <v>15557.653418768581</v>
      </c>
      <c r="H48" s="66">
        <f t="shared" si="28"/>
        <v>42175.170042436599</v>
      </c>
      <c r="I48" s="2">
        <f t="shared" si="1"/>
        <v>23420</v>
      </c>
      <c r="J48" s="70">
        <f t="shared" si="2"/>
        <v>1.6946454413892909</v>
      </c>
      <c r="K48" s="2">
        <f t="shared" si="3"/>
        <v>4935.170042436599</v>
      </c>
      <c r="L48" s="71">
        <f t="shared" si="4"/>
        <v>0.13252336311591306</v>
      </c>
      <c r="M48" s="55">
        <f t="shared" si="29"/>
        <v>31045.053317889586</v>
      </c>
      <c r="N48" s="2">
        <f t="shared" si="5"/>
        <v>-6194.9466821104143</v>
      </c>
      <c r="O48" s="73">
        <f t="shared" si="6"/>
        <v>-0.35851498177757457</v>
      </c>
      <c r="P48" s="2">
        <f t="shared" si="7"/>
        <v>26088.28009906688</v>
      </c>
      <c r="Q48" s="63">
        <f t="shared" si="30"/>
        <v>-4956.7732188227055</v>
      </c>
      <c r="R48" s="73">
        <f t="shared" si="19"/>
        <v>-0.18999999999999995</v>
      </c>
      <c r="S48" s="83">
        <f t="shared" si="31"/>
        <v>26043.28009906688</v>
      </c>
      <c r="T48" s="83">
        <f t="shared" si="20"/>
        <v>45</v>
      </c>
      <c r="U48" s="71">
        <f t="shared" si="21"/>
        <v>-1.7278929470030402E-3</v>
      </c>
      <c r="V48" s="2">
        <f t="shared" si="22"/>
        <v>12223.28009906688</v>
      </c>
      <c r="W48" s="5">
        <f t="shared" si="23"/>
        <v>0.88446310412929674</v>
      </c>
      <c r="X48" s="71">
        <f t="shared" si="9"/>
        <v>2.2888108910349203E-2</v>
      </c>
      <c r="Y48" s="63">
        <f t="shared" si="24"/>
        <v>9778.6240792535045</v>
      </c>
      <c r="Z48" s="2">
        <f t="shared" si="40"/>
        <v>8185.6984730974445</v>
      </c>
      <c r="AA48" s="5">
        <f t="shared" si="32"/>
        <v>1.2998786217330645</v>
      </c>
      <c r="AB48" s="71">
        <f t="shared" si="33"/>
        <v>3.0191667194820138E-2</v>
      </c>
      <c r="AC48" s="2">
        <f t="shared" si="38"/>
        <v>10852.886485438081</v>
      </c>
      <c r="AD48" s="5">
        <f t="shared" si="34"/>
        <v>1.4928734127852086</v>
      </c>
      <c r="AE48" s="127">
        <f t="shared" si="35"/>
        <v>3.3160669905123674E-2</v>
      </c>
      <c r="AF48" s="2">
        <f t="shared" si="39"/>
        <v>14633.713202298864</v>
      </c>
      <c r="AG48" s="5">
        <f t="shared" si="36"/>
        <v>1.7664498756550195</v>
      </c>
      <c r="AH48" s="127">
        <f t="shared" si="37"/>
        <v>3.7010031021378342E-2</v>
      </c>
      <c r="AK48" s="17"/>
    </row>
    <row r="49" spans="3:34" s="52" customFormat="1" x14ac:dyDescent="0.3">
      <c r="C49" s="48">
        <v>29</v>
      </c>
      <c r="D49" s="49">
        <f t="shared" si="0"/>
        <v>62</v>
      </c>
      <c r="E49" s="50">
        <f t="shared" si="25"/>
        <v>14360</v>
      </c>
      <c r="F49" s="50">
        <f t="shared" si="26"/>
        <v>38620</v>
      </c>
      <c r="G49" s="131">
        <f t="shared" si="27"/>
        <v>16240.301196046417</v>
      </c>
      <c r="H49" s="131">
        <f t="shared" si="28"/>
        <v>43941.464863896879</v>
      </c>
      <c r="I49" s="50">
        <f t="shared" si="1"/>
        <v>24260</v>
      </c>
      <c r="J49" s="132">
        <f t="shared" si="2"/>
        <v>1.6894150417827296</v>
      </c>
      <c r="K49" s="50">
        <f t="shared" si="3"/>
        <v>5321.4648638968793</v>
      </c>
      <c r="L49" s="51">
        <f t="shared" si="4"/>
        <v>0.13779039005429516</v>
      </c>
      <c r="M49" s="131">
        <f t="shared" si="29"/>
        <v>31989.122949983572</v>
      </c>
      <c r="N49" s="50">
        <f t="shared" si="5"/>
        <v>-6630.8770500164283</v>
      </c>
      <c r="O49" s="132">
        <f t="shared" si="6"/>
        <v>-0.37363768717889911</v>
      </c>
      <c r="P49" s="50">
        <f t="shared" si="7"/>
        <v>26881.615924355945</v>
      </c>
      <c r="Q49" s="50">
        <f>P49-M49</f>
        <v>-5107.5070256276267</v>
      </c>
      <c r="R49" s="132">
        <f t="shared" si="19"/>
        <v>-0.18999999999999995</v>
      </c>
      <c r="S49" s="50">
        <f t="shared" si="31"/>
        <v>26836.615924355945</v>
      </c>
      <c r="T49" s="50">
        <f t="shared" si="20"/>
        <v>45</v>
      </c>
      <c r="U49" s="51">
        <f t="shared" si="21"/>
        <v>-1.6768135046103527E-3</v>
      </c>
      <c r="V49" s="50">
        <f t="shared" si="22"/>
        <v>12476.615924355945</v>
      </c>
      <c r="W49" s="51">
        <f t="shared" si="23"/>
        <v>0.86884512008049763</v>
      </c>
      <c r="X49" s="51">
        <f>((1+(W49*100)/100))^(1/C49)-1</f>
        <v>2.1796938047586867E-2</v>
      </c>
      <c r="Y49" s="50">
        <f t="shared" si="24"/>
        <v>9981.2927394847575</v>
      </c>
      <c r="Z49" s="50">
        <f t="shared" si="40"/>
        <v>8518.8405165974618</v>
      </c>
      <c r="AA49" s="51">
        <f t="shared" si="32"/>
        <v>1.2883101153260599</v>
      </c>
      <c r="AB49" s="51">
        <f t="shared" si="33"/>
        <v>2.895661811633965E-2</v>
      </c>
      <c r="AC49" s="50">
        <f t="shared" si="38"/>
        <v>11419.813691471092</v>
      </c>
      <c r="AD49" s="51">
        <f t="shared" si="34"/>
        <v>1.4903277458882904</v>
      </c>
      <c r="AE49" s="134">
        <f t="shared" si="35"/>
        <v>3.196274127156995E-2</v>
      </c>
      <c r="AF49" s="50">
        <f t="shared" si="39"/>
        <v>15590.170539815756</v>
      </c>
      <c r="AG49" s="51">
        <f t="shared" si="36"/>
        <v>1.7807425681964146</v>
      </c>
      <c r="AH49" s="133">
        <f t="shared" si="37"/>
        <v>3.5895363269151659E-2</v>
      </c>
    </row>
    <row r="50" spans="3:34" ht="15.6" x14ac:dyDescent="0.3">
      <c r="C50" s="39">
        <v>30</v>
      </c>
      <c r="D50" s="62">
        <f t="shared" si="0"/>
        <v>63</v>
      </c>
      <c r="E50" s="37">
        <f t="shared" si="25"/>
        <v>14900</v>
      </c>
      <c r="F50" s="68">
        <f t="shared" si="26"/>
        <v>40000</v>
      </c>
      <c r="G50" s="55">
        <f t="shared" si="27"/>
        <v>16929.092803319734</v>
      </c>
      <c r="H50" s="66">
        <f t="shared" si="28"/>
        <v>45723.656338750247</v>
      </c>
      <c r="I50" s="2">
        <f t="shared" si="1"/>
        <v>25100</v>
      </c>
      <c r="J50" s="70">
        <f t="shared" si="2"/>
        <v>1.6845637583892619</v>
      </c>
      <c r="K50" s="2">
        <f t="shared" si="3"/>
        <v>5723.6563387502465</v>
      </c>
      <c r="L50" s="71">
        <f t="shared" si="4"/>
        <v>0.14309140846875623</v>
      </c>
      <c r="M50" s="55">
        <f t="shared" si="29"/>
        <v>32920.248412116183</v>
      </c>
      <c r="N50" s="2">
        <f t="shared" si="5"/>
        <v>-7079.7515878838167</v>
      </c>
      <c r="O50" s="73">
        <f t="shared" si="6"/>
        <v>-0.38892197186221145</v>
      </c>
      <c r="P50" s="2">
        <f t="shared" si="7"/>
        <v>27664.074295895953</v>
      </c>
      <c r="Q50" s="63">
        <f t="shared" ref="Q50:Q59" si="41">P50-M50</f>
        <v>-5256.1741162202306</v>
      </c>
      <c r="R50" s="73">
        <f t="shared" si="19"/>
        <v>-0.18999999999999995</v>
      </c>
      <c r="S50" s="83">
        <f t="shared" si="31"/>
        <v>27619.074295895953</v>
      </c>
      <c r="T50" s="83">
        <f t="shared" si="20"/>
        <v>45</v>
      </c>
      <c r="U50" s="71">
        <f t="shared" si="21"/>
        <v>-1.6293087711012344E-3</v>
      </c>
      <c r="V50" s="2">
        <f t="shared" si="22"/>
        <v>12719.074295895953</v>
      </c>
      <c r="W50" s="5">
        <f t="shared" si="23"/>
        <v>0.85362914737556728</v>
      </c>
      <c r="X50" s="71">
        <f t="shared" ref="X50:X59" si="42">((1+(W50*100)/100))^(1/C50)-1</f>
        <v>2.078456597793843E-2</v>
      </c>
      <c r="Y50" s="63">
        <f t="shared" si="24"/>
        <v>10175.259436716762</v>
      </c>
      <c r="Z50" s="2">
        <f t="shared" si="40"/>
        <v>8854.266461747362</v>
      </c>
      <c r="AA50" s="5">
        <f t="shared" si="32"/>
        <v>1.2771493891586663</v>
      </c>
      <c r="AB50" s="71">
        <f t="shared" si="33"/>
        <v>2.7810501618538153E-2</v>
      </c>
      <c r="AC50" s="2">
        <f t="shared" si="38"/>
        <v>12001.732507294459</v>
      </c>
      <c r="AD50" s="5">
        <f t="shared" si="34"/>
        <v>1.4883887210745785</v>
      </c>
      <c r="AE50" s="127">
        <f t="shared" si="35"/>
        <v>3.0854269858741068E-2</v>
      </c>
      <c r="AF50" s="2">
        <f t="shared" si="39"/>
        <v>16590.655766231415</v>
      </c>
      <c r="AG50" s="5">
        <f t="shared" si="36"/>
        <v>1.7963701478488709</v>
      </c>
      <c r="AH50" s="127">
        <f t="shared" si="37"/>
        <v>3.4871647220369839E-2</v>
      </c>
    </row>
    <row r="51" spans="3:34" ht="15.6" x14ac:dyDescent="0.3">
      <c r="C51" s="39">
        <v>31</v>
      </c>
      <c r="D51" s="62">
        <f t="shared" si="0"/>
        <v>64</v>
      </c>
      <c r="E51" s="37">
        <f t="shared" si="25"/>
        <v>15440</v>
      </c>
      <c r="F51" s="68">
        <f t="shared" si="26"/>
        <v>41380</v>
      </c>
      <c r="G51" s="55">
        <f t="shared" si="27"/>
        <v>17624.083535058518</v>
      </c>
      <c r="H51" s="66">
        <f t="shared" si="28"/>
        <v>47521.887536877322</v>
      </c>
      <c r="I51" s="2">
        <f t="shared" si="1"/>
        <v>25940</v>
      </c>
      <c r="J51" s="70">
        <f t="shared" si="2"/>
        <v>1.6800518134715028</v>
      </c>
      <c r="K51" s="2">
        <f t="shared" si="3"/>
        <v>6141.8875368773224</v>
      </c>
      <c r="L51" s="71">
        <f t="shared" si="4"/>
        <v>0.14842647503328465</v>
      </c>
      <c r="M51" s="55">
        <f t="shared" si="29"/>
        <v>33838.607182230029</v>
      </c>
      <c r="N51" s="2">
        <f t="shared" si="5"/>
        <v>-7541.3928177699709</v>
      </c>
      <c r="O51" s="73">
        <f t="shared" si="6"/>
        <v>-0.40436889972920986</v>
      </c>
      <c r="P51" s="2">
        <f t="shared" si="7"/>
        <v>28435.804354815151</v>
      </c>
      <c r="Q51" s="63">
        <f t="shared" si="41"/>
        <v>-5402.8028274148783</v>
      </c>
      <c r="R51" s="73">
        <f t="shared" si="19"/>
        <v>-0.18999999999999995</v>
      </c>
      <c r="S51" s="83">
        <f t="shared" si="31"/>
        <v>28390.804354815151</v>
      </c>
      <c r="T51" s="83">
        <f t="shared" si="20"/>
        <v>45</v>
      </c>
      <c r="U51" s="71">
        <f t="shared" si="21"/>
        <v>-1.5850202564748894E-3</v>
      </c>
      <c r="V51" s="2">
        <f t="shared" si="22"/>
        <v>12950.804354815151</v>
      </c>
      <c r="W51" s="5">
        <f t="shared" si="23"/>
        <v>0.83878266546730251</v>
      </c>
      <c r="X51" s="71">
        <f t="shared" si="42"/>
        <v>1.9842810754099549E-2</v>
      </c>
      <c r="Y51" s="63">
        <f t="shared" si="24"/>
        <v>10360.64348385212</v>
      </c>
      <c r="Z51" s="2">
        <f t="shared" si="40"/>
        <v>9191.991966152822</v>
      </c>
      <c r="AA51" s="5">
        <f t="shared" si="32"/>
        <v>1.266362399611719</v>
      </c>
      <c r="AB51" s="71">
        <f t="shared" si="33"/>
        <v>2.6744150507568731E-2</v>
      </c>
      <c r="AC51" s="2">
        <f t="shared" si="38"/>
        <v>12599.039365398461</v>
      </c>
      <c r="AD51" s="5">
        <f t="shared" si="34"/>
        <v>1.487026091272706</v>
      </c>
      <c r="AE51" s="127">
        <f t="shared" si="35"/>
        <v>2.9826070491067114E-2</v>
      </c>
      <c r="AF51" s="2">
        <f t="shared" si="39"/>
        <v>17637.195584593483</v>
      </c>
      <c r="AG51" s="5">
        <f t="shared" si="36"/>
        <v>1.8133315458837826</v>
      </c>
      <c r="AH51" s="127">
        <f t="shared" si="37"/>
        <v>3.3929667908147554E-2</v>
      </c>
    </row>
    <row r="52" spans="3:34" ht="15.6" x14ac:dyDescent="0.3">
      <c r="C52" s="40">
        <v>32</v>
      </c>
      <c r="D52" s="62">
        <f t="shared" si="0"/>
        <v>65</v>
      </c>
      <c r="E52" s="37">
        <f t="shared" si="25"/>
        <v>15980</v>
      </c>
      <c r="F52" s="68">
        <f t="shared" si="26"/>
        <v>42760</v>
      </c>
      <c r="G52" s="55">
        <f t="shared" si="27"/>
        <v>18325.329183382964</v>
      </c>
      <c r="H52" s="66">
        <f t="shared" si="28"/>
        <v>49336.302815787574</v>
      </c>
      <c r="I52" s="2">
        <f t="shared" si="1"/>
        <v>26780</v>
      </c>
      <c r="J52" s="70">
        <f t="shared" si="2"/>
        <v>1.6758448060075093</v>
      </c>
      <c r="K52" s="2">
        <f t="shared" si="3"/>
        <v>6576.3028157875742</v>
      </c>
      <c r="L52" s="71">
        <f t="shared" si="4"/>
        <v>0.15379566921860555</v>
      </c>
      <c r="M52" s="55">
        <f t="shared" si="29"/>
        <v>34744.374304861798</v>
      </c>
      <c r="N52" s="2">
        <f t="shared" si="5"/>
        <v>-8015.625695138202</v>
      </c>
      <c r="O52" s="73">
        <f t="shared" si="6"/>
        <v>-0.41997960253622768</v>
      </c>
      <c r="P52" s="2">
        <f t="shared" si="7"/>
        <v>29196.953197362858</v>
      </c>
      <c r="Q52" s="63">
        <f t="shared" si="41"/>
        <v>-5547.4211074989398</v>
      </c>
      <c r="R52" s="73">
        <f t="shared" si="19"/>
        <v>-0.18999999999999995</v>
      </c>
      <c r="S52" s="83">
        <f t="shared" si="31"/>
        <v>29151.953197362858</v>
      </c>
      <c r="T52" s="83">
        <f t="shared" si="20"/>
        <v>45</v>
      </c>
      <c r="U52" s="71">
        <f t="shared" si="21"/>
        <v>-1.5436358481828449E-3</v>
      </c>
      <c r="V52" s="2">
        <f t="shared" si="22"/>
        <v>13171.953197362858</v>
      </c>
      <c r="W52" s="5">
        <f t="shared" si="23"/>
        <v>0.82427742161219397</v>
      </c>
      <c r="X52" s="71">
        <f t="shared" si="42"/>
        <v>1.8964585256735722E-2</v>
      </c>
      <c r="Y52" s="63">
        <f t="shared" si="24"/>
        <v>10537.562557890287</v>
      </c>
      <c r="Z52" s="2">
        <f t="shared" si="40"/>
        <v>9532.0327947623864</v>
      </c>
      <c r="AA52" s="5">
        <f t="shared" si="32"/>
        <v>1.2559196090521072</v>
      </c>
      <c r="AB52" s="71">
        <f t="shared" si="33"/>
        <v>2.5749616107698214E-2</v>
      </c>
      <c r="AC52" s="2">
        <f t="shared" si="38"/>
        <v>13212.141181385068</v>
      </c>
      <c r="AD52" s="5">
        <f t="shared" si="34"/>
        <v>1.4862142515191086</v>
      </c>
      <c r="AE52" s="127">
        <f t="shared" si="35"/>
        <v>2.8870179046021516E-2</v>
      </c>
      <c r="AF52" s="2">
        <f t="shared" si="39"/>
        <v>18731.909991662884</v>
      </c>
      <c r="AG52" s="5">
        <f t="shared" si="36"/>
        <v>1.8316315738143412</v>
      </c>
      <c r="AH52" s="127">
        <f t="shared" si="37"/>
        <v>3.3061432689526882E-2</v>
      </c>
    </row>
    <row r="53" spans="3:34" ht="15.6" x14ac:dyDescent="0.3">
      <c r="C53" s="39">
        <v>33</v>
      </c>
      <c r="D53" s="62">
        <f t="shared" si="0"/>
        <v>66</v>
      </c>
      <c r="E53" s="37">
        <f t="shared" si="25"/>
        <v>16520</v>
      </c>
      <c r="F53" s="68">
        <f t="shared" si="26"/>
        <v>44140</v>
      </c>
      <c r="G53" s="55">
        <f t="shared" si="27"/>
        <v>19032.886042542334</v>
      </c>
      <c r="H53" s="66">
        <f t="shared" si="28"/>
        <v>51167.047832208016</v>
      </c>
      <c r="I53" s="2">
        <f t="shared" si="1"/>
        <v>27620</v>
      </c>
      <c r="J53" s="70">
        <f t="shared" si="2"/>
        <v>1.6719128329297819</v>
      </c>
      <c r="K53" s="2">
        <f t="shared" si="3"/>
        <v>7027.0478322080162</v>
      </c>
      <c r="L53" s="71">
        <f t="shared" si="4"/>
        <v>0.15919908999111954</v>
      </c>
      <c r="M53" s="55">
        <f t="shared" si="29"/>
        <v>35637.722424506712</v>
      </c>
      <c r="N53" s="2">
        <f t="shared" si="5"/>
        <v>-8502.2775754932882</v>
      </c>
      <c r="O53" s="73">
        <f t="shared" si="6"/>
        <v>-0.43575527141494241</v>
      </c>
      <c r="P53" s="2">
        <f t="shared" si="7"/>
        <v>29947.665902946817</v>
      </c>
      <c r="Q53" s="63">
        <f t="shared" si="41"/>
        <v>-5690.0565215598945</v>
      </c>
      <c r="R53" s="73">
        <f t="shared" si="19"/>
        <v>-0.18999999999999995</v>
      </c>
      <c r="S53" s="83">
        <f t="shared" si="31"/>
        <v>29902.665902946817</v>
      </c>
      <c r="T53" s="83">
        <f t="shared" si="20"/>
        <v>45</v>
      </c>
      <c r="U53" s="71">
        <f t="shared" si="21"/>
        <v>-1.5048825461265736E-3</v>
      </c>
      <c r="V53" s="2">
        <f t="shared" si="22"/>
        <v>13382.665902946817</v>
      </c>
      <c r="W53" s="5">
        <f t="shared" si="23"/>
        <v>0.81008873504520684</v>
      </c>
      <c r="X53" s="71">
        <f t="shared" si="42"/>
        <v>1.8143719992669283E-2</v>
      </c>
      <c r="Y53" s="63">
        <f t="shared" si="24"/>
        <v>10706.132722357454</v>
      </c>
      <c r="Z53" s="2">
        <f t="shared" si="40"/>
        <v>9874.4048206034095</v>
      </c>
      <c r="AA53" s="5">
        <f t="shared" si="32"/>
        <v>1.2457952507845558</v>
      </c>
      <c r="AB53" s="71">
        <f t="shared" si="33"/>
        <v>2.4819972230878395E-2</v>
      </c>
      <c r="AC53" s="2">
        <f t="shared" si="38"/>
        <v>13841.455631179357</v>
      </c>
      <c r="AD53" s="5">
        <f t="shared" si="34"/>
        <v>1.485931498398112</v>
      </c>
      <c r="AE53" s="127">
        <f t="shared" si="35"/>
        <v>2.7979655946491544E-2</v>
      </c>
      <c r="AF53" s="2">
        <f t="shared" si="39"/>
        <v>19877.016572433899</v>
      </c>
      <c r="AG53" s="5">
        <f t="shared" si="36"/>
        <v>1.8512802236556507</v>
      </c>
      <c r="AH53" s="127">
        <f t="shared" si="37"/>
        <v>3.2259974205368414E-2</v>
      </c>
    </row>
    <row r="54" spans="3:34" s="52" customFormat="1" x14ac:dyDescent="0.3">
      <c r="C54" s="48">
        <v>34</v>
      </c>
      <c r="D54" s="49">
        <f t="shared" si="0"/>
        <v>67</v>
      </c>
      <c r="E54" s="50">
        <f t="shared" si="25"/>
        <v>17060</v>
      </c>
      <c r="F54" s="50">
        <f t="shared" si="26"/>
        <v>45520</v>
      </c>
      <c r="G54" s="131">
        <f t="shared" si="27"/>
        <v>19746.810913434118</v>
      </c>
      <c r="H54" s="131">
        <f t="shared" si="28"/>
        <v>53014.269553776205</v>
      </c>
      <c r="I54" s="50">
        <f t="shared" si="1"/>
        <v>28460</v>
      </c>
      <c r="J54" s="132">
        <f t="shared" si="2"/>
        <v>1.6682297772567409</v>
      </c>
      <c r="K54" s="50">
        <f t="shared" si="3"/>
        <v>7494.2695537762047</v>
      </c>
      <c r="L54" s="51">
        <f t="shared" si="4"/>
        <v>0.16463685311459142</v>
      </c>
      <c r="M54" s="131">
        <f t="shared" si="29"/>
        <v>36518.821818525612</v>
      </c>
      <c r="N54" s="50">
        <f t="shared" si="5"/>
        <v>-9001.1781814743881</v>
      </c>
      <c r="O54" s="132">
        <f t="shared" si="6"/>
        <v>-0.45169714995796029</v>
      </c>
      <c r="P54" s="50">
        <f t="shared" si="7"/>
        <v>30688.085561786229</v>
      </c>
      <c r="Q54" s="50">
        <f t="shared" si="41"/>
        <v>-5830.736256739383</v>
      </c>
      <c r="R54" s="132">
        <f t="shared" si="19"/>
        <v>-0.18999999999999995</v>
      </c>
      <c r="S54" s="50">
        <f t="shared" si="31"/>
        <v>30643.085561786229</v>
      </c>
      <c r="T54" s="50">
        <f t="shared" si="20"/>
        <v>45</v>
      </c>
      <c r="U54" s="51">
        <f t="shared" si="21"/>
        <v>-1.4685205218405439E-3</v>
      </c>
      <c r="V54" s="50">
        <f t="shared" si="22"/>
        <v>13583.085561786229</v>
      </c>
      <c r="W54" s="51">
        <f t="shared" si="23"/>
        <v>0.79619493328172508</v>
      </c>
      <c r="X54" s="51">
        <f t="shared" si="42"/>
        <v>1.7374819231626093E-2</v>
      </c>
      <c r="Y54" s="50">
        <f t="shared" si="24"/>
        <v>10866.468449428983</v>
      </c>
      <c r="Z54" s="50">
        <f t="shared" si="40"/>
        <v>10219.124025522988</v>
      </c>
      <c r="AA54" s="51">
        <f t="shared" si="32"/>
        <v>1.2359667335845235</v>
      </c>
      <c r="AB54" s="51">
        <f t="shared" si="33"/>
        <v>2.394915582375412E-2</v>
      </c>
      <c r="AC54" s="50">
        <f t="shared" si="38"/>
        <v>14487.411435571456</v>
      </c>
      <c r="AD54" s="51">
        <f t="shared" si="34"/>
        <v>1.4861594305392989</v>
      </c>
      <c r="AE54" s="134">
        <f t="shared" si="35"/>
        <v>2.714842642753923E-2</v>
      </c>
      <c r="AF54" s="50">
        <f t="shared" si="39"/>
        <v>21074.834992340704</v>
      </c>
      <c r="AG54" s="51">
        <f t="shared" si="36"/>
        <v>1.8722921126476957</v>
      </c>
      <c r="AH54" s="133">
        <f t="shared" si="37"/>
        <v>3.1519190221313664E-2</v>
      </c>
    </row>
    <row r="55" spans="3:34" ht="15.6" x14ac:dyDescent="0.3">
      <c r="C55" s="39">
        <v>35</v>
      </c>
      <c r="D55" s="62">
        <f t="shared" si="0"/>
        <v>68</v>
      </c>
      <c r="E55" s="37">
        <f t="shared" si="25"/>
        <v>17600</v>
      </c>
      <c r="F55" s="68">
        <f t="shared" si="26"/>
        <v>46900</v>
      </c>
      <c r="G55" s="55">
        <f t="shared" si="27"/>
        <v>20467.16110816396</v>
      </c>
      <c r="H55" s="66">
        <f t="shared" si="28"/>
        <v>54878.116270838575</v>
      </c>
      <c r="I55" s="2">
        <f t="shared" si="1"/>
        <v>29300</v>
      </c>
      <c r="J55" s="70">
        <f t="shared" si="2"/>
        <v>1.6647727272727271</v>
      </c>
      <c r="K55" s="2">
        <f t="shared" si="3"/>
        <v>7978.1162708385746</v>
      </c>
      <c r="L55" s="71">
        <f t="shared" si="4"/>
        <v>0.17010908893045995</v>
      </c>
      <c r="M55" s="55">
        <f t="shared" si="29"/>
        <v>37387.840429600845</v>
      </c>
      <c r="N55" s="2">
        <f t="shared" si="5"/>
        <v>-9512.1595703991552</v>
      </c>
      <c r="O55" s="73">
        <f t="shared" si="6"/>
        <v>-0.46780652854691929</v>
      </c>
      <c r="P55" s="2">
        <f t="shared" si="7"/>
        <v>31418.353302185584</v>
      </c>
      <c r="Q55" s="63">
        <f t="shared" si="41"/>
        <v>-5969.4871274152611</v>
      </c>
      <c r="R55" s="73">
        <f t="shared" si="19"/>
        <v>-0.18999999999999995</v>
      </c>
      <c r="S55" s="83">
        <f t="shared" si="31"/>
        <v>31373.353302185584</v>
      </c>
      <c r="T55" s="83">
        <f t="shared" si="20"/>
        <v>45</v>
      </c>
      <c r="U55" s="71">
        <f t="shared" si="21"/>
        <v>-1.4343382285777473E-3</v>
      </c>
      <c r="V55" s="2">
        <f t="shared" si="22"/>
        <v>13773.353302185584</v>
      </c>
      <c r="W55" s="5">
        <f t="shared" si="23"/>
        <v>0.78257689216963544</v>
      </c>
      <c r="X55" s="71">
        <f t="shared" si="42"/>
        <v>1.665314338617141E-2</v>
      </c>
      <c r="Y55" s="63">
        <f t="shared" si="24"/>
        <v>11018.682641748466</v>
      </c>
      <c r="Z55" s="2">
        <f t="shared" si="40"/>
        <v>10566.206500934022</v>
      </c>
      <c r="AA55" s="5">
        <f t="shared" si="32"/>
        <v>1.2264141558342323</v>
      </c>
      <c r="AB55" s="71">
        <f t="shared" si="33"/>
        <v>2.3131836525592364E-2</v>
      </c>
      <c r="AC55" s="2">
        <f t="shared" si="38"/>
        <v>15150.448652282814</v>
      </c>
      <c r="AD55" s="5">
        <f t="shared" si="34"/>
        <v>1.4868824598881407</v>
      </c>
      <c r="AE55" s="127">
        <f t="shared" si="35"/>
        <v>2.6371149788962489E-2</v>
      </c>
      <c r="AF55" s="2">
        <f t="shared" si="39"/>
        <v>22327.7916962503</v>
      </c>
      <c r="AG55" s="5">
        <f t="shared" si="36"/>
        <v>1.8946860419317479</v>
      </c>
      <c r="AH55" s="127">
        <f t="shared" si="37"/>
        <v>3.0833712538324898E-2</v>
      </c>
    </row>
    <row r="56" spans="3:34" ht="15.6" x14ac:dyDescent="0.3">
      <c r="C56" s="40">
        <v>36</v>
      </c>
      <c r="D56" s="62">
        <f t="shared" si="0"/>
        <v>69</v>
      </c>
      <c r="E56" s="37">
        <f t="shared" si="25"/>
        <v>18140</v>
      </c>
      <c r="F56" s="68">
        <f t="shared" si="26"/>
        <v>48280</v>
      </c>
      <c r="G56" s="55">
        <f t="shared" si="27"/>
        <v>21193.994454646345</v>
      </c>
      <c r="H56" s="66">
        <f t="shared" si="28"/>
        <v>56758.737608354444</v>
      </c>
      <c r="I56" s="2">
        <f t="shared" si="1"/>
        <v>30140</v>
      </c>
      <c r="J56" s="70">
        <f t="shared" si="2"/>
        <v>1.6615214994487322</v>
      </c>
      <c r="K56" s="2">
        <f t="shared" si="3"/>
        <v>8478.7376083544441</v>
      </c>
      <c r="L56" s="71">
        <f t="shared" si="4"/>
        <v>0.17561594052101159</v>
      </c>
      <c r="M56" s="55">
        <f t="shared" si="29"/>
        <v>38244.943897747034</v>
      </c>
      <c r="N56" s="2">
        <f t="shared" si="5"/>
        <v>-10035.056102252966</v>
      </c>
      <c r="O56" s="73">
        <f t="shared" si="6"/>
        <v>-0.48408473967451782</v>
      </c>
      <c r="P56" s="2">
        <f t="shared" si="7"/>
        <v>32138.608317434486</v>
      </c>
      <c r="Q56" s="63">
        <f t="shared" si="41"/>
        <v>-6106.3355803125487</v>
      </c>
      <c r="R56" s="73">
        <f t="shared" si="19"/>
        <v>-0.18999999999999995</v>
      </c>
      <c r="S56" s="83">
        <f t="shared" si="31"/>
        <v>32093.608317434486</v>
      </c>
      <c r="T56" s="83">
        <f t="shared" si="20"/>
        <v>45</v>
      </c>
      <c r="U56" s="71">
        <f t="shared" si="21"/>
        <v>-1.4021483516253319E-3</v>
      </c>
      <c r="V56" s="2">
        <f t="shared" si="22"/>
        <v>13953.608317434486</v>
      </c>
      <c r="W56" s="5">
        <f t="shared" si="23"/>
        <v>0.76921765807246345</v>
      </c>
      <c r="X56" s="71">
        <f t="shared" si="42"/>
        <v>1.5974512214413705E-2</v>
      </c>
      <c r="Y56" s="63">
        <f t="shared" si="24"/>
        <v>11162.886653947589</v>
      </c>
      <c r="Z56" s="2">
        <f t="shared" si="40"/>
        <v>10915.668448566308</v>
      </c>
      <c r="AA56" s="5">
        <f t="shared" si="32"/>
        <v>1.2171199064230374</v>
      </c>
      <c r="AB56" s="71">
        <f t="shared" si="33"/>
        <v>2.2363309195474468E-2</v>
      </c>
      <c r="AC56" s="2">
        <f t="shared" si="38"/>
        <v>15831.018975755742</v>
      </c>
      <c r="AD56" s="5">
        <f t="shared" si="34"/>
        <v>1.4880874106782431</v>
      </c>
      <c r="AE56" s="127">
        <f t="shared" si="35"/>
        <v>2.5643111675472063E-2</v>
      </c>
      <c r="AF56" s="2">
        <f t="shared" si="39"/>
        <v>23638.424823760681</v>
      </c>
      <c r="AG56" s="5">
        <f t="shared" si="36"/>
        <v>1.9184846459596618</v>
      </c>
      <c r="AH56" s="127">
        <f t="shared" si="37"/>
        <v>3.0198798997426834E-2</v>
      </c>
    </row>
    <row r="57" spans="3:34" ht="15.6" x14ac:dyDescent="0.3">
      <c r="C57" s="39">
        <v>37</v>
      </c>
      <c r="D57" s="62">
        <f t="shared" si="0"/>
        <v>70</v>
      </c>
      <c r="E57" s="37">
        <f t="shared" si="25"/>
        <v>18680</v>
      </c>
      <c r="F57" s="68">
        <f t="shared" si="26"/>
        <v>49660</v>
      </c>
      <c r="G57" s="55">
        <f t="shared" si="27"/>
        <v>21927.369301247069</v>
      </c>
      <c r="H57" s="66">
        <f t="shared" si="28"/>
        <v>58656.284537907966</v>
      </c>
      <c r="I57" s="2">
        <f t="shared" si="1"/>
        <v>30980</v>
      </c>
      <c r="J57" s="70">
        <f t="shared" si="2"/>
        <v>1.6584582441113489</v>
      </c>
      <c r="K57" s="2">
        <f t="shared" si="3"/>
        <v>8996.2845379079663</v>
      </c>
      <c r="L57" s="71">
        <f t="shared" si="4"/>
        <v>0.18115756218098999</v>
      </c>
      <c r="M57" s="55">
        <f t="shared" si="29"/>
        <v>39090.295591883129</v>
      </c>
      <c r="N57" s="2">
        <f t="shared" si="5"/>
        <v>-10569.704408116871</v>
      </c>
      <c r="O57" s="73">
        <f t="shared" si="6"/>
        <v>-0.50053315406721044</v>
      </c>
      <c r="P57" s="2">
        <f t="shared" si="7"/>
        <v>32848.987892338766</v>
      </c>
      <c r="Q57" s="63">
        <f t="shared" si="41"/>
        <v>-6241.3076995443625</v>
      </c>
      <c r="R57" s="73">
        <f t="shared" si="19"/>
        <v>-0.18999999999999995</v>
      </c>
      <c r="S57" s="83">
        <f t="shared" si="31"/>
        <v>32803.987892338766</v>
      </c>
      <c r="T57" s="83">
        <f t="shared" si="20"/>
        <v>45</v>
      </c>
      <c r="U57" s="71">
        <f t="shared" si="21"/>
        <v>-1.3717844351024411E-3</v>
      </c>
      <c r="V57" s="2">
        <f t="shared" si="22"/>
        <v>14123.987892338766</v>
      </c>
      <c r="W57" s="5">
        <f t="shared" si="23"/>
        <v>0.75610213556417372</v>
      </c>
      <c r="X57" s="71">
        <f t="shared" si="42"/>
        <v>1.5335224667913039E-2</v>
      </c>
      <c r="Y57" s="63">
        <f t="shared" si="24"/>
        <v>11299.190313871013</v>
      </c>
      <c r="Z57" s="2">
        <f t="shared" si="40"/>
        <v>11267.526181222864</v>
      </c>
      <c r="AA57" s="5">
        <f t="shared" si="32"/>
        <v>1.2080683348551324</v>
      </c>
      <c r="AB57" s="71">
        <f t="shared" si="33"/>
        <v>2.1639404823229347E-2</v>
      </c>
      <c r="AC57" s="2">
        <f t="shared" si="38"/>
        <v>16529.58604487047</v>
      </c>
      <c r="AD57" s="5">
        <f t="shared" si="34"/>
        <v>1.4897631883694582</v>
      </c>
      <c r="AE57" s="127">
        <f t="shared" si="35"/>
        <v>2.4960134786433219E-2</v>
      </c>
      <c r="AF57" s="2">
        <f t="shared" si="39"/>
        <v>25009.38935076127</v>
      </c>
      <c r="AG57" s="5">
        <f t="shared" si="36"/>
        <v>1.9437141148090089</v>
      </c>
      <c r="AH57" s="127">
        <f t="shared" si="37"/>
        <v>2.9610243967615357E-2</v>
      </c>
    </row>
    <row r="58" spans="3:34" ht="15.6" x14ac:dyDescent="0.3">
      <c r="C58" s="40">
        <v>38</v>
      </c>
      <c r="D58" s="62">
        <f t="shared" si="0"/>
        <v>71</v>
      </c>
      <c r="E58" s="37">
        <f t="shared" si="25"/>
        <v>19220</v>
      </c>
      <c r="F58" s="68">
        <f t="shared" si="26"/>
        <v>51040</v>
      </c>
      <c r="G58" s="55">
        <f t="shared" si="27"/>
        <v>22667.344521467203</v>
      </c>
      <c r="H58" s="66">
        <f t="shared" si="28"/>
        <v>60570.909389827459</v>
      </c>
      <c r="I58" s="2">
        <f t="shared" si="1"/>
        <v>31820</v>
      </c>
      <c r="J58" s="70">
        <f t="shared" si="2"/>
        <v>1.6555671175858482</v>
      </c>
      <c r="K58" s="2">
        <f t="shared" si="3"/>
        <v>9530.9093898274587</v>
      </c>
      <c r="L58" s="71">
        <f t="shared" si="4"/>
        <v>0.18673411813925278</v>
      </c>
      <c r="M58" s="55">
        <f t="shared" si="29"/>
        <v>39924.056640971394</v>
      </c>
      <c r="N58" s="2">
        <f t="shared" si="5"/>
        <v>-11115.943359028606</v>
      </c>
      <c r="O58" s="73">
        <f t="shared" si="6"/>
        <v>-0.51715317745711187</v>
      </c>
      <c r="P58" s="2">
        <f t="shared" si="7"/>
        <v>33549.627429387729</v>
      </c>
      <c r="Q58" s="63">
        <f t="shared" si="41"/>
        <v>-6374.4292115836652</v>
      </c>
      <c r="R58" s="73">
        <f t="shared" si="19"/>
        <v>-0.18999999999999995</v>
      </c>
      <c r="S58" s="83">
        <f t="shared" si="31"/>
        <v>33504.627429387729</v>
      </c>
      <c r="T58" s="83">
        <f t="shared" si="20"/>
        <v>45</v>
      </c>
      <c r="U58" s="71">
        <f t="shared" si="21"/>
        <v>-1.3430980569726358E-3</v>
      </c>
      <c r="V58" s="2">
        <f t="shared" si="22"/>
        <v>14284.627429387729</v>
      </c>
      <c r="W58" s="5">
        <f t="shared" si="23"/>
        <v>0.74321682775170284</v>
      </c>
      <c r="X58" s="71">
        <f t="shared" si="42"/>
        <v>1.4731992138418359E-2</v>
      </c>
      <c r="Y58" s="63">
        <f t="shared" si="24"/>
        <v>11427.701943510183</v>
      </c>
      <c r="Z58" s="2">
        <f t="shared" si="40"/>
        <v>11621.796123541379</v>
      </c>
      <c r="AA58" s="5">
        <f t="shared" si="32"/>
        <v>1.1992454769537753</v>
      </c>
      <c r="AB58" s="71">
        <f t="shared" si="33"/>
        <v>2.0956416256063592E-2</v>
      </c>
      <c r="AC58" s="2">
        <f t="shared" si="38"/>
        <v>17246.625758799404</v>
      </c>
      <c r="AD58" s="5">
        <f t="shared" si="34"/>
        <v>1.491900504802788</v>
      </c>
      <c r="AE58" s="127">
        <f t="shared" si="35"/>
        <v>2.4318504437577104E-2</v>
      </c>
      <c r="AF58" s="2">
        <f t="shared" si="39"/>
        <v>26443.462467670997</v>
      </c>
      <c r="AG58" s="5">
        <f t="shared" si="36"/>
        <v>1.9704039756077616</v>
      </c>
      <c r="AH58" s="127">
        <f t="shared" si="37"/>
        <v>2.9064303729421148E-2</v>
      </c>
    </row>
    <row r="59" spans="3:34" ht="15.6" x14ac:dyDescent="0.3">
      <c r="C59" s="40">
        <v>39</v>
      </c>
      <c r="D59" s="62">
        <f t="shared" si="0"/>
        <v>72</v>
      </c>
      <c r="E59" s="37">
        <f t="shared" si="25"/>
        <v>19760</v>
      </c>
      <c r="F59" s="68">
        <f t="shared" si="26"/>
        <v>52420</v>
      </c>
      <c r="G59" s="55">
        <f t="shared" si="27"/>
        <v>23413.979518669315</v>
      </c>
      <c r="H59" s="66">
        <f t="shared" si="28"/>
        <v>62502.765865414229</v>
      </c>
      <c r="I59" s="2">
        <f t="shared" si="1"/>
        <v>32660</v>
      </c>
      <c r="J59" s="70">
        <f t="shared" si="2"/>
        <v>1.652834008097166</v>
      </c>
      <c r="K59" s="2">
        <f t="shared" si="3"/>
        <v>10082.765865414229</v>
      </c>
      <c r="L59" s="71">
        <f t="shared" si="4"/>
        <v>0.19234578148443782</v>
      </c>
      <c r="M59" s="55">
        <f t="shared" si="29"/>
        <v>40746.385964729569</v>
      </c>
      <c r="N59" s="2">
        <f t="shared" si="5"/>
        <v>-11673.614035270431</v>
      </c>
      <c r="O59" s="73">
        <f t="shared" si="6"/>
        <v>-0.53394624788360789</v>
      </c>
      <c r="P59" s="2">
        <f t="shared" si="7"/>
        <v>34240.660474562661</v>
      </c>
      <c r="Q59" s="63">
        <f t="shared" si="41"/>
        <v>-6505.7254901669075</v>
      </c>
      <c r="R59" s="73">
        <f t="shared" si="19"/>
        <v>-0.18999999999999995</v>
      </c>
      <c r="S59" s="83">
        <f t="shared" si="31"/>
        <v>34195.660474562661</v>
      </c>
      <c r="T59" s="83">
        <f t="shared" si="20"/>
        <v>45</v>
      </c>
      <c r="U59" s="71">
        <f t="shared" si="21"/>
        <v>-1.3159564510669686E-3</v>
      </c>
      <c r="V59" s="2">
        <f t="shared" si="22"/>
        <v>14435.660474562661</v>
      </c>
      <c r="W59" s="5">
        <f>(S59/E59)-1</f>
        <v>0.73054961915802941</v>
      </c>
      <c r="X59" s="71">
        <f t="shared" si="42"/>
        <v>1.416188256106321E-2</v>
      </c>
      <c r="Y59" s="63">
        <f t="shared" si="24"/>
        <v>11548.528379650128</v>
      </c>
      <c r="Z59" s="2">
        <f t="shared" si="40"/>
        <v>11978.494812760975</v>
      </c>
      <c r="AA59" s="5">
        <f>(Y59+Z59)/$E59</f>
        <v>1.1906388255268776</v>
      </c>
      <c r="AB59" s="71">
        <f>((1+(AA59*100)/100))^(1/C59)-1</f>
        <v>2.0311035943130218E-2</v>
      </c>
      <c r="AC59" s="2">
        <f t="shared" si="38"/>
        <v>17982.626601213633</v>
      </c>
      <c r="AD59" s="5">
        <f>($Y59+AC59)/$E59</f>
        <v>1.4944916488291378</v>
      </c>
      <c r="AE59" s="127">
        <f>((1+(AD59*100)/100))^(1/C59)-1</f>
        <v>2.3714906169571393E-2</v>
      </c>
      <c r="AF59" s="2">
        <f t="shared" si="39"/>
        <v>27943.549205248775</v>
      </c>
      <c r="AG59" s="5">
        <f>($Y59+AF59)/$E59</f>
        <v>1.9985869223126973</v>
      </c>
      <c r="AH59" s="127">
        <f>((1+(AG59*100)/100))^(1/C59)-1</f>
        <v>2.8557633941391103E-2</v>
      </c>
    </row>
    <row r="61" spans="3:34" x14ac:dyDescent="0.3">
      <c r="I61" s="85"/>
      <c r="J61" s="84"/>
      <c r="K61" s="85"/>
      <c r="L61" s="84"/>
      <c r="M61" s="85"/>
    </row>
  </sheetData>
  <pageMargins left="0.7" right="0.7" top="0.75" bottom="0.75" header="0.3" footer="0.3"/>
  <pageSetup paperSize="9" orientation="portrait" horizontalDpi="360" verticalDpi="36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213B-6A2B-4403-B2AF-C0CCA687A5CE}">
  <dimension ref="A1:S15"/>
  <sheetViews>
    <sheetView workbookViewId="0">
      <selection activeCell="C15" sqref="C15"/>
    </sheetView>
  </sheetViews>
  <sheetFormatPr defaultRowHeight="14.4" x14ac:dyDescent="0.3"/>
  <sheetData>
    <row r="1" spans="1:19" x14ac:dyDescent="0.3">
      <c r="A1" t="s">
        <v>74</v>
      </c>
    </row>
    <row r="2" spans="1:19" x14ac:dyDescent="0.3">
      <c r="B2" t="s">
        <v>75</v>
      </c>
    </row>
    <row r="3" spans="1:19" x14ac:dyDescent="0.3">
      <c r="B3" t="s">
        <v>76</v>
      </c>
    </row>
    <row r="4" spans="1:19" x14ac:dyDescent="0.3">
      <c r="B4" t="s">
        <v>78</v>
      </c>
    </row>
    <row r="8" spans="1:19" x14ac:dyDescent="0.3">
      <c r="C8" t="s">
        <v>77</v>
      </c>
    </row>
    <row r="10" spans="1:19" x14ac:dyDescent="0.3">
      <c r="C10" t="s">
        <v>79</v>
      </c>
    </row>
    <row r="11" spans="1:19" x14ac:dyDescent="0.3">
      <c r="C11" t="s">
        <v>80</v>
      </c>
    </row>
    <row r="12" spans="1:19" x14ac:dyDescent="0.3">
      <c r="C12" t="s">
        <v>81</v>
      </c>
      <c r="G12" t="s">
        <v>82</v>
      </c>
      <c r="Q12" t="s">
        <v>83</v>
      </c>
      <c r="R12" t="s">
        <v>84</v>
      </c>
      <c r="S12" t="s">
        <v>85</v>
      </c>
    </row>
    <row r="13" spans="1:19" x14ac:dyDescent="0.3">
      <c r="C13" t="s">
        <v>86</v>
      </c>
      <c r="Q13">
        <f>Q14*1.03</f>
        <v>3605</v>
      </c>
      <c r="R13">
        <v>40</v>
      </c>
      <c r="S13">
        <f>Q13/R13</f>
        <v>90.125</v>
      </c>
    </row>
    <row r="14" spans="1:19" x14ac:dyDescent="0.3">
      <c r="C14" t="s">
        <v>87</v>
      </c>
      <c r="Q14">
        <v>3500</v>
      </c>
      <c r="R14">
        <v>40</v>
      </c>
      <c r="S14">
        <f>Q14/R14</f>
        <v>87.5</v>
      </c>
    </row>
    <row r="15" spans="1:19" x14ac:dyDescent="0.3">
      <c r="Q15">
        <v>3500</v>
      </c>
      <c r="R15">
        <v>39</v>
      </c>
      <c r="S15">
        <f>Q15/R15</f>
        <v>89.743589743589737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E6FD8-CAAE-4279-9C65-26BA26048ED8}">
  <dimension ref="D4:Q60"/>
  <sheetViews>
    <sheetView topLeftCell="D7" workbookViewId="0">
      <selection activeCell="K34" sqref="K34"/>
    </sheetView>
  </sheetViews>
  <sheetFormatPr defaultColWidth="9.109375" defaultRowHeight="14.4" x14ac:dyDescent="0.3"/>
  <cols>
    <col min="7" max="7" width="23.109375" customWidth="1"/>
    <col min="8" max="8" width="11" bestFit="1" customWidth="1"/>
    <col min="11" max="11" width="27.44140625" customWidth="1"/>
    <col min="12" max="12" width="23" customWidth="1"/>
    <col min="13" max="13" width="18.33203125" customWidth="1"/>
    <col min="14" max="14" width="10.6640625" bestFit="1" customWidth="1"/>
    <col min="16" max="16" width="20.33203125" customWidth="1"/>
  </cols>
  <sheetData>
    <row r="4" spans="4:17" x14ac:dyDescent="0.3">
      <c r="D4" t="s">
        <v>40</v>
      </c>
      <c r="P4" s="20" t="s">
        <v>3</v>
      </c>
      <c r="Q4" s="21">
        <v>45</v>
      </c>
    </row>
    <row r="5" spans="4:17" x14ac:dyDescent="0.3">
      <c r="D5" t="s">
        <v>22</v>
      </c>
      <c r="P5" s="22"/>
      <c r="Q5" s="23"/>
    </row>
    <row r="6" spans="4:17" x14ac:dyDescent="0.3">
      <c r="P6" s="22" t="s">
        <v>2</v>
      </c>
      <c r="Q6" s="23">
        <v>115</v>
      </c>
    </row>
    <row r="7" spans="4:17" x14ac:dyDescent="0.3">
      <c r="P7" s="22" t="s">
        <v>18</v>
      </c>
      <c r="Q7" s="24">
        <v>1</v>
      </c>
    </row>
    <row r="8" spans="4:17" x14ac:dyDescent="0.3">
      <c r="P8" s="22" t="s">
        <v>1</v>
      </c>
      <c r="Q8" s="25">
        <v>0.2</v>
      </c>
    </row>
    <row r="9" spans="4:17" x14ac:dyDescent="0.3">
      <c r="P9" s="26" t="s">
        <v>19</v>
      </c>
      <c r="Q9" s="27">
        <v>0.9</v>
      </c>
    </row>
    <row r="10" spans="4:17" ht="28.8" x14ac:dyDescent="0.3">
      <c r="P10" s="28" t="s">
        <v>45</v>
      </c>
      <c r="Q10" s="42">
        <f>(Q4-Q11)</f>
        <v>20</v>
      </c>
    </row>
    <row r="11" spans="4:17" x14ac:dyDescent="0.3">
      <c r="G11" t="s">
        <v>46</v>
      </c>
      <c r="P11" s="41" t="s">
        <v>43</v>
      </c>
      <c r="Q11">
        <f>Q12/12/5</f>
        <v>25</v>
      </c>
    </row>
    <row r="12" spans="4:17" x14ac:dyDescent="0.3">
      <c r="P12" s="41" t="s">
        <v>44</v>
      </c>
      <c r="Q12">
        <v>1500</v>
      </c>
    </row>
    <row r="14" spans="4:17" x14ac:dyDescent="0.3">
      <c r="P14" s="41" t="s">
        <v>47</v>
      </c>
    </row>
    <row r="15" spans="4:17" ht="15" thickBot="1" x14ac:dyDescent="0.35"/>
    <row r="16" spans="4:17" ht="29.4" customHeight="1" thickBot="1" x14ac:dyDescent="0.35">
      <c r="F16" s="32" t="s">
        <v>0</v>
      </c>
      <c r="G16" s="33" t="s">
        <v>17</v>
      </c>
      <c r="J16" s="32" t="s">
        <v>0</v>
      </c>
      <c r="K16" s="33" t="s">
        <v>17</v>
      </c>
    </row>
    <row r="17" spans="6:14" ht="15.6" x14ac:dyDescent="0.3">
      <c r="F17" s="39">
        <v>1</v>
      </c>
      <c r="G17" s="45">
        <f>FV((1+$Q$9/100)^(1/12)-1,F17*12,-$Q$10,0,1)</f>
        <v>241.16839844839532</v>
      </c>
      <c r="J17" s="39">
        <v>1</v>
      </c>
      <c r="K17" s="36">
        <f>FV((1+$Q$9/100)^(1/12)-1,J17*12,-$Q$10,0,1)</f>
        <v>241.16839844839532</v>
      </c>
    </row>
    <row r="18" spans="6:14" ht="15.6" x14ac:dyDescent="0.3">
      <c r="F18" s="39">
        <v>2</v>
      </c>
      <c r="G18" s="45">
        <f t="shared" ref="G18:G21" si="0">FV((1+$Q$9/100)^(1/12)-1,F18*12,-$Q$10,0,1)</f>
        <v>484.50731248283199</v>
      </c>
      <c r="H18" s="43">
        <f>G18-G17</f>
        <v>243.33891403443667</v>
      </c>
      <c r="J18" s="39">
        <v>2</v>
      </c>
      <c r="K18" s="36">
        <f>FV((1+$Q$9/100)^(1/12)-1,12,-$Q$10,0,1)+K17</f>
        <v>482.33679689679064</v>
      </c>
      <c r="L18" s="43">
        <f>K18-K17</f>
        <v>241.16839844839532</v>
      </c>
      <c r="M18" s="44" t="s">
        <v>41</v>
      </c>
      <c r="N18" s="43"/>
    </row>
    <row r="19" spans="6:14" ht="15.6" x14ac:dyDescent="0.3">
      <c r="F19" s="39">
        <v>3</v>
      </c>
      <c r="G19" s="45">
        <f t="shared" si="0"/>
        <v>730.03627674358211</v>
      </c>
      <c r="H19" s="43">
        <f t="shared" ref="H19:H21" si="1">G19-G18</f>
        <v>245.52896426075012</v>
      </c>
      <c r="J19" s="39">
        <v>3</v>
      </c>
      <c r="K19" s="36">
        <f>FV((1+$Q$9/100)^(1/12)-1,12,-$Q$10,0,1)+K18</f>
        <v>723.50519534518594</v>
      </c>
      <c r="L19" s="43">
        <f t="shared" ref="L19:L21" si="2">K19-K18</f>
        <v>241.16839844839529</v>
      </c>
      <c r="M19" t="s">
        <v>42</v>
      </c>
    </row>
    <row r="20" spans="6:14" ht="15.6" x14ac:dyDescent="0.3">
      <c r="F20" s="39">
        <v>4</v>
      </c>
      <c r="G20" s="45">
        <f t="shared" si="0"/>
        <v>977.77500168267363</v>
      </c>
      <c r="H20" s="43">
        <f t="shared" si="1"/>
        <v>247.73872493909153</v>
      </c>
      <c r="J20" s="39">
        <v>4</v>
      </c>
      <c r="K20" s="36">
        <f>FV((1+$Q$9/100)^(1/12)-1,12,-$Q$10,0,1)+K19</f>
        <v>964.67359379358129</v>
      </c>
      <c r="L20" s="43">
        <f t="shared" si="2"/>
        <v>241.16839844839535</v>
      </c>
    </row>
    <row r="21" spans="6:14" ht="15.6" x14ac:dyDescent="0.3">
      <c r="F21" s="39">
        <v>5</v>
      </c>
      <c r="G21" s="45">
        <f t="shared" si="0"/>
        <v>1227.7433751462131</v>
      </c>
      <c r="H21" s="43">
        <f t="shared" si="1"/>
        <v>249.96837346353948</v>
      </c>
      <c r="J21" s="39">
        <v>5</v>
      </c>
      <c r="K21" s="36">
        <f>FV((1+$Q$9/100)^(1/12)-1,12,-$Q$10,0,1)+K20</f>
        <v>1205.8419922419766</v>
      </c>
      <c r="L21" s="43">
        <f t="shared" si="2"/>
        <v>241.16839844839535</v>
      </c>
    </row>
    <row r="22" spans="6:14" ht="15.6" x14ac:dyDescent="0.3">
      <c r="F22" s="40">
        <v>29</v>
      </c>
      <c r="G22" s="36">
        <f>FV((1+$Q$9/100)^(1/12)-1,F22*12,-$Q$4,0,1)</f>
        <v>17889.44184031264</v>
      </c>
      <c r="J22" s="40">
        <v>29</v>
      </c>
      <c r="K22" s="36">
        <f>FV((1+$Q$9/100)^(1/12)-1,J22*12,-$Q$4,0,1)</f>
        <v>17889.44184031264</v>
      </c>
    </row>
    <row r="23" spans="6:14" ht="15.6" x14ac:dyDescent="0.3">
      <c r="F23" s="40">
        <v>34</v>
      </c>
      <c r="G23" s="36">
        <f>FV((1+$Q$9/100)^(1/12)-1,F23*12,-$Q$4,0,1)</f>
        <v>21471.510767046926</v>
      </c>
      <c r="J23" s="40">
        <v>34</v>
      </c>
      <c r="K23" s="36">
        <f>FV((1+$Q$9/100)^(1/12)-1,J23*12,-$Q$4,0,1)</f>
        <v>21471.510767046926</v>
      </c>
    </row>
    <row r="24" spans="6:14" ht="15.6" x14ac:dyDescent="0.3">
      <c r="F24" s="40">
        <v>39</v>
      </c>
      <c r="G24" s="36">
        <f>FV((1+$Q$9/100)^(1/12)-1,F24*12,-$Q$4,0,1)</f>
        <v>25217.700502318712</v>
      </c>
      <c r="J24" s="40">
        <v>39</v>
      </c>
      <c r="K24" s="36">
        <f>FV((1+$Q$9/100)^(1/12)-1,J24*12,-$Q$4,0,1)</f>
        <v>25217.700502318712</v>
      </c>
    </row>
    <row r="25" spans="6:14" x14ac:dyDescent="0.3">
      <c r="F25" s="3"/>
      <c r="G25" s="1"/>
    </row>
    <row r="28" spans="6:14" ht="15" thickBot="1" x14ac:dyDescent="0.35"/>
    <row r="29" spans="6:14" ht="43.8" thickBot="1" x14ac:dyDescent="0.35">
      <c r="J29" s="32" t="s">
        <v>0</v>
      </c>
      <c r="K29" s="33" t="s">
        <v>17</v>
      </c>
    </row>
    <row r="30" spans="6:14" ht="15.6" x14ac:dyDescent="0.3">
      <c r="J30" s="39">
        <v>1</v>
      </c>
      <c r="K30" s="36">
        <f>FV((1+$Q$9/100)^(1/12)-1,J30*12,-$Q$10,0,1)</f>
        <v>241.16839844839532</v>
      </c>
      <c r="L30" s="36"/>
    </row>
    <row r="31" spans="6:14" ht="15.6" x14ac:dyDescent="0.3">
      <c r="J31" s="39">
        <v>2</v>
      </c>
      <c r="K31" s="36">
        <f t="shared" ref="K31:K34" si="3">FV((1+$Q$9/100)^(1/12)-1,J31*12,-$Q$10,0,1)</f>
        <v>484.50731248283199</v>
      </c>
      <c r="L31" s="36"/>
    </row>
    <row r="32" spans="6:14" ht="15.6" x14ac:dyDescent="0.3">
      <c r="J32" s="39">
        <v>3</v>
      </c>
      <c r="K32" s="36">
        <f t="shared" si="3"/>
        <v>730.03627674358211</v>
      </c>
      <c r="L32" s="36"/>
    </row>
    <row r="33" spans="8:15" ht="15.6" x14ac:dyDescent="0.3">
      <c r="J33" s="39">
        <v>4</v>
      </c>
      <c r="K33" s="36">
        <f t="shared" si="3"/>
        <v>977.77500168267363</v>
      </c>
      <c r="L33" s="36"/>
    </row>
    <row r="34" spans="8:15" ht="15.6" x14ac:dyDescent="0.3">
      <c r="H34" s="43"/>
      <c r="J34" s="39">
        <v>5</v>
      </c>
      <c r="K34" s="36">
        <f t="shared" si="3"/>
        <v>1227.7433751462131</v>
      </c>
      <c r="L34" s="36"/>
    </row>
    <row r="35" spans="8:15" ht="15.6" x14ac:dyDescent="0.3">
      <c r="J35" s="39">
        <v>6</v>
      </c>
      <c r="K35" s="36">
        <f>FV((1+$Q$9/100)^(1/12)-1,J35*12,-$Q$4,0,1)</f>
        <v>3329.9132939346077</v>
      </c>
      <c r="L35" s="36">
        <f>FV((1+$Q$9/100)^(1/12)-1,(J35-J34)*12,-$Q$4,-K34,1)</f>
        <v>1781.4219620314193</v>
      </c>
      <c r="M35" s="43"/>
      <c r="N35" t="s">
        <v>49</v>
      </c>
      <c r="O35" t="s">
        <v>51</v>
      </c>
    </row>
    <row r="36" spans="8:15" ht="15.6" x14ac:dyDescent="0.3">
      <c r="J36" s="39">
        <v>7</v>
      </c>
      <c r="K36" s="36">
        <f t="shared" ref="K36:K60" si="4">FV((1+$Q$9/100)^(1/12)-1,J36*12,-$Q$4,0,1)</f>
        <v>3902.5114100889168</v>
      </c>
      <c r="L36" s="36">
        <f>FV((1+$Q$9/100)^(1/12)-1,(J36-$J$34)*12,-$Q$4,-$K$34,1)</f>
        <v>2340.0836561986052</v>
      </c>
    </row>
    <row r="37" spans="8:15" ht="15.6" x14ac:dyDescent="0.3">
      <c r="J37" s="39">
        <v>8</v>
      </c>
      <c r="K37" s="36">
        <f t="shared" si="4"/>
        <v>4480.2629092886282</v>
      </c>
      <c r="L37" s="36">
        <f>FV((1+$Q$9/100)^(1/12)-1,(J37-$J$34)*12,-$Q$4,-$K$34,1)</f>
        <v>2903.7733056133047</v>
      </c>
      <c r="N37" s="46" t="s">
        <v>50</v>
      </c>
    </row>
    <row r="38" spans="8:15" ht="15.6" x14ac:dyDescent="0.3">
      <c r="J38" s="39">
        <v>9</v>
      </c>
      <c r="K38" s="36">
        <f t="shared" si="4"/>
        <v>5063.2141719811198</v>
      </c>
      <c r="L38" s="36"/>
      <c r="N38" s="47" t="s">
        <v>40</v>
      </c>
    </row>
    <row r="39" spans="8:15" ht="15.6" x14ac:dyDescent="0.3">
      <c r="J39" s="39">
        <v>10</v>
      </c>
      <c r="K39" s="36">
        <f t="shared" si="4"/>
        <v>5651.4119960378466</v>
      </c>
      <c r="L39" s="36"/>
    </row>
    <row r="40" spans="8:15" ht="15.6" x14ac:dyDescent="0.3">
      <c r="J40" s="39">
        <v>11</v>
      </c>
      <c r="K40" s="36">
        <f t="shared" si="4"/>
        <v>6244.9036005110975</v>
      </c>
    </row>
    <row r="41" spans="8:15" ht="15.6" x14ac:dyDescent="0.3">
      <c r="J41" s="39">
        <v>12</v>
      </c>
      <c r="K41" s="36">
        <f t="shared" si="4"/>
        <v>6843.7366294246131</v>
      </c>
      <c r="L41" s="36"/>
    </row>
    <row r="42" spans="8:15" ht="15.6" x14ac:dyDescent="0.3">
      <c r="J42" s="39">
        <v>13</v>
      </c>
      <c r="K42" s="36">
        <f t="shared" si="4"/>
        <v>7447.9591555983152</v>
      </c>
      <c r="L42" s="36"/>
    </row>
    <row r="43" spans="8:15" ht="15.6" x14ac:dyDescent="0.3">
      <c r="J43" s="39">
        <v>14</v>
      </c>
      <c r="K43" s="36">
        <f t="shared" si="4"/>
        <v>8057.6196845076374</v>
      </c>
      <c r="L43" s="36"/>
    </row>
    <row r="44" spans="8:15" ht="15.6" x14ac:dyDescent="0.3">
      <c r="J44" s="39">
        <v>15</v>
      </c>
      <c r="K44" s="36">
        <f t="shared" si="4"/>
        <v>8672.7671581771028</v>
      </c>
      <c r="L44" s="36"/>
    </row>
    <row r="45" spans="8:15" ht="15.6" x14ac:dyDescent="0.3">
      <c r="J45" s="39">
        <v>16</v>
      </c>
      <c r="K45" s="36">
        <f t="shared" si="4"/>
        <v>9293.450959109603</v>
      </c>
      <c r="L45" s="36"/>
    </row>
    <row r="46" spans="8:15" ht="15.6" x14ac:dyDescent="0.3">
      <c r="J46" s="39">
        <v>17</v>
      </c>
      <c r="K46" s="36">
        <f t="shared" si="4"/>
        <v>9919.720914250498</v>
      </c>
      <c r="L46" s="36"/>
    </row>
    <row r="47" spans="8:15" ht="15.6" x14ac:dyDescent="0.3">
      <c r="J47" s="39">
        <v>18</v>
      </c>
      <c r="K47" s="36">
        <f t="shared" si="4"/>
        <v>10551.62729898766</v>
      </c>
      <c r="L47" s="36"/>
    </row>
    <row r="48" spans="8:15" ht="15.6" x14ac:dyDescent="0.3">
      <c r="J48" s="39">
        <v>19</v>
      </c>
      <c r="K48" s="36">
        <f t="shared" si="4"/>
        <v>11189.220841187458</v>
      </c>
      <c r="L48" s="36"/>
    </row>
    <row r="49" spans="10:12" ht="15.6" x14ac:dyDescent="0.3">
      <c r="J49" s="39">
        <v>20</v>
      </c>
      <c r="K49" s="36">
        <f t="shared" si="4"/>
        <v>11832.552725267058</v>
      </c>
      <c r="L49" s="36"/>
    </row>
    <row r="50" spans="10:12" ht="15.6" x14ac:dyDescent="0.3">
      <c r="J50" s="39">
        <v>21</v>
      </c>
      <c r="K50" s="36">
        <f t="shared" si="4"/>
        <v>12481.674596303355</v>
      </c>
      <c r="L50" s="36"/>
    </row>
    <row r="51" spans="10:12" ht="15.6" x14ac:dyDescent="0.3">
      <c r="J51" s="39">
        <v>22</v>
      </c>
      <c r="K51" s="36">
        <f t="shared" si="4"/>
        <v>13136.638564179</v>
      </c>
      <c r="L51" s="36"/>
    </row>
    <row r="52" spans="10:12" ht="15.6" x14ac:dyDescent="0.3">
      <c r="J52" s="39">
        <v>23</v>
      </c>
      <c r="K52" s="36">
        <f t="shared" si="4"/>
        <v>13797.497207765524</v>
      </c>
      <c r="L52" s="36"/>
    </row>
    <row r="53" spans="10:12" ht="15.6" x14ac:dyDescent="0.3">
      <c r="J53" s="39">
        <v>24</v>
      </c>
      <c r="K53" s="36">
        <f t="shared" si="4"/>
        <v>14464.303579144333</v>
      </c>
      <c r="L53" s="36"/>
    </row>
    <row r="54" spans="10:12" ht="15.6" x14ac:dyDescent="0.3">
      <c r="J54" s="39">
        <v>25</v>
      </c>
      <c r="K54" s="36">
        <f t="shared" si="4"/>
        <v>15137.111207865528</v>
      </c>
      <c r="L54" s="36"/>
    </row>
    <row r="55" spans="10:12" ht="15.6" x14ac:dyDescent="0.3">
      <c r="J55" s="39">
        <v>26</v>
      </c>
      <c r="K55" s="36">
        <f t="shared" si="4"/>
        <v>15815.974105245225</v>
      </c>
      <c r="L55" s="36"/>
    </row>
    <row r="56" spans="10:12" ht="15.6" x14ac:dyDescent="0.3">
      <c r="J56" s="39">
        <v>27</v>
      </c>
      <c r="K56" s="36">
        <f t="shared" si="4"/>
        <v>16500.946768701349</v>
      </c>
      <c r="L56" s="36"/>
    </row>
    <row r="57" spans="10:12" ht="15.6" x14ac:dyDescent="0.3">
      <c r="J57" s="39">
        <v>28</v>
      </c>
      <c r="K57" s="36">
        <f t="shared" si="4"/>
        <v>17192.084186128581</v>
      </c>
      <c r="L57" s="36"/>
    </row>
    <row r="58" spans="10:12" ht="15.6" x14ac:dyDescent="0.3">
      <c r="J58" s="40">
        <v>29</v>
      </c>
      <c r="K58" s="36">
        <f t="shared" si="4"/>
        <v>17889.44184031264</v>
      </c>
      <c r="L58" s="36"/>
    </row>
    <row r="59" spans="10:12" ht="15.6" x14ac:dyDescent="0.3">
      <c r="J59" s="40">
        <v>34</v>
      </c>
      <c r="K59" s="36">
        <f t="shared" si="4"/>
        <v>21471.510767046926</v>
      </c>
      <c r="L59" s="36"/>
    </row>
    <row r="60" spans="10:12" ht="15.6" x14ac:dyDescent="0.3">
      <c r="J60" s="40">
        <v>39</v>
      </c>
      <c r="K60" s="36">
        <f t="shared" si="4"/>
        <v>25217.700502318712</v>
      </c>
      <c r="L60" s="36"/>
    </row>
  </sheetData>
  <hyperlinks>
    <hyperlink ref="N38" r:id="rId1" xr:uid="{A8016AC7-9A61-45CE-8874-9E605EC96F82}"/>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E3A5-4993-493F-8AC4-291FE7A89E00}">
  <dimension ref="D13:G35"/>
  <sheetViews>
    <sheetView workbookViewId="0">
      <selection activeCell="G27" sqref="G27"/>
    </sheetView>
  </sheetViews>
  <sheetFormatPr defaultColWidth="9.109375" defaultRowHeight="14.4" x14ac:dyDescent="0.3"/>
  <cols>
    <col min="5" max="5" width="24" customWidth="1"/>
  </cols>
  <sheetData>
    <row r="13" spans="4:7" x14ac:dyDescent="0.3">
      <c r="D13" s="6" t="s">
        <v>14</v>
      </c>
      <c r="E13" s="7">
        <v>100</v>
      </c>
      <c r="G13" s="1"/>
    </row>
    <row r="14" spans="4:7" x14ac:dyDescent="0.3">
      <c r="D14" s="8" t="s">
        <v>10</v>
      </c>
      <c r="E14" s="9">
        <v>12</v>
      </c>
      <c r="G14" s="1"/>
    </row>
    <row r="15" spans="4:7" x14ac:dyDescent="0.3">
      <c r="D15" s="8" t="s">
        <v>15</v>
      </c>
      <c r="E15" s="9">
        <v>10</v>
      </c>
      <c r="G15" s="1"/>
    </row>
    <row r="16" spans="4:7" x14ac:dyDescent="0.3">
      <c r="D16" s="8" t="s">
        <v>11</v>
      </c>
      <c r="E16" s="9">
        <f>E14*E15</f>
        <v>120</v>
      </c>
      <c r="G16" s="1"/>
    </row>
    <row r="17" spans="4:7" ht="15.6" x14ac:dyDescent="0.3">
      <c r="D17" s="8" t="s">
        <v>12</v>
      </c>
      <c r="E17" s="10">
        <v>2</v>
      </c>
      <c r="G17" s="1"/>
    </row>
    <row r="18" spans="4:7" x14ac:dyDescent="0.3">
      <c r="D18" s="11"/>
      <c r="E18" s="12"/>
      <c r="G18" s="1"/>
    </row>
    <row r="19" spans="4:7" ht="15.6" x14ac:dyDescent="0.3">
      <c r="D19" s="13" t="s">
        <v>13</v>
      </c>
      <c r="E19" s="14">
        <f>FV((1+E17/100)^(1/E14)-1,E16,-E13,0,1)</f>
        <v>13281.580920601022</v>
      </c>
      <c r="G19" s="15" t="s">
        <v>16</v>
      </c>
    </row>
    <row r="20" spans="4:7" x14ac:dyDescent="0.3">
      <c r="E20" s="1">
        <f>(1+E17/100)^(1/E14)-1</f>
        <v>1.6515813019202241E-3</v>
      </c>
      <c r="G20" s="1"/>
    </row>
    <row r="21" spans="4:7" x14ac:dyDescent="0.3">
      <c r="E21" s="16">
        <f>(1+E17/100)^(1/E14)-1</f>
        <v>1.6515813019202241E-3</v>
      </c>
      <c r="G21" s="1"/>
    </row>
    <row r="22" spans="4:7" x14ac:dyDescent="0.3">
      <c r="E22" s="1"/>
      <c r="G22" s="1"/>
    </row>
    <row r="23" spans="4:7" x14ac:dyDescent="0.3">
      <c r="E23" s="1"/>
      <c r="G23" s="1"/>
    </row>
    <row r="24" spans="4:7" x14ac:dyDescent="0.3">
      <c r="E24" s="1"/>
      <c r="G24" s="1"/>
    </row>
    <row r="25" spans="4:7" x14ac:dyDescent="0.3">
      <c r="E25" s="1"/>
      <c r="G25" s="1"/>
    </row>
    <row r="26" spans="4:7" x14ac:dyDescent="0.3">
      <c r="D26" s="6" t="s">
        <v>9</v>
      </c>
      <c r="E26" s="7">
        <v>45</v>
      </c>
      <c r="G26" s="1"/>
    </row>
    <row r="27" spans="4:7" x14ac:dyDescent="0.3">
      <c r="D27" s="8" t="s">
        <v>15</v>
      </c>
      <c r="E27" s="9">
        <v>29</v>
      </c>
      <c r="G27" s="1"/>
    </row>
    <row r="28" spans="4:7" ht="15.6" x14ac:dyDescent="0.3">
      <c r="D28" s="8" t="s">
        <v>12</v>
      </c>
      <c r="E28" s="10">
        <v>0.9</v>
      </c>
      <c r="G28" s="1"/>
    </row>
    <row r="29" spans="4:7" x14ac:dyDescent="0.3">
      <c r="D29" s="11"/>
      <c r="E29" s="12"/>
      <c r="G29" s="1"/>
    </row>
    <row r="30" spans="4:7" ht="15.6" x14ac:dyDescent="0.3">
      <c r="D30" s="13" t="s">
        <v>13</v>
      </c>
      <c r="E30" s="14">
        <f>FV((1+E28/100)^(1/12)-1,E27*12,-E26,0,1)</f>
        <v>17889.44184031264</v>
      </c>
      <c r="G30" s="1"/>
    </row>
    <row r="31" spans="4:7" x14ac:dyDescent="0.3">
      <c r="E31" s="1"/>
      <c r="G31" s="1"/>
    </row>
    <row r="32" spans="4:7" x14ac:dyDescent="0.3">
      <c r="E32" s="1"/>
      <c r="G32" s="1"/>
    </row>
    <row r="33" spans="5:7" x14ac:dyDescent="0.3">
      <c r="E33" s="1"/>
      <c r="G33" s="1"/>
    </row>
    <row r="34" spans="5:7" x14ac:dyDescent="0.3">
      <c r="E34" s="1"/>
      <c r="G34" s="1"/>
    </row>
    <row r="35" spans="5:7" x14ac:dyDescent="0.3">
      <c r="E35" s="1"/>
      <c r="G35"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D8202-D32E-497E-801A-183EF48AEE46}">
  <dimension ref="D9:G38"/>
  <sheetViews>
    <sheetView workbookViewId="0">
      <selection activeCell="D13" sqref="D13"/>
    </sheetView>
  </sheetViews>
  <sheetFormatPr defaultRowHeight="14.4" x14ac:dyDescent="0.3"/>
  <sheetData>
    <row r="9" spans="4:4" x14ac:dyDescent="0.3">
      <c r="D9" s="38" t="s">
        <v>20</v>
      </c>
    </row>
    <row r="10" spans="4:4" x14ac:dyDescent="0.3">
      <c r="D10" s="38" t="s">
        <v>21</v>
      </c>
    </row>
    <row r="11" spans="4:4" x14ac:dyDescent="0.3">
      <c r="D11" s="38" t="s">
        <v>22</v>
      </c>
    </row>
    <row r="12" spans="4:4" x14ac:dyDescent="0.3">
      <c r="D12" s="38" t="s">
        <v>30</v>
      </c>
    </row>
    <row r="13" spans="4:4" x14ac:dyDescent="0.3">
      <c r="D13" s="38" t="s">
        <v>37</v>
      </c>
    </row>
    <row r="14" spans="4:4" x14ac:dyDescent="0.3">
      <c r="D14" s="87" t="s">
        <v>38</v>
      </c>
    </row>
    <row r="15" spans="4:4" x14ac:dyDescent="0.3">
      <c r="D15" s="3"/>
    </row>
    <row r="16" spans="4:4" x14ac:dyDescent="0.3">
      <c r="D16" s="3" t="s">
        <v>55</v>
      </c>
    </row>
    <row r="17" spans="4:7" x14ac:dyDescent="0.3">
      <c r="D17" s="3" t="s">
        <v>39</v>
      </c>
    </row>
    <row r="21" spans="4:7" x14ac:dyDescent="0.3">
      <c r="D21" s="3" t="s">
        <v>26</v>
      </c>
      <c r="E21" s="3"/>
      <c r="F21" s="3"/>
      <c r="G21" s="3"/>
    </row>
    <row r="22" spans="4:7" x14ac:dyDescent="0.3">
      <c r="D22" s="3" t="s">
        <v>27</v>
      </c>
      <c r="E22" s="3"/>
      <c r="F22" s="3"/>
      <c r="G22" s="3"/>
    </row>
    <row r="23" spans="4:7" x14ac:dyDescent="0.3">
      <c r="D23" s="3"/>
      <c r="E23" s="3"/>
      <c r="F23" s="3"/>
    </row>
    <row r="24" spans="4:7" x14ac:dyDescent="0.3">
      <c r="D24" s="3"/>
      <c r="E24" s="3"/>
      <c r="F24" s="3"/>
    </row>
    <row r="25" spans="4:7" x14ac:dyDescent="0.3">
      <c r="D25" s="3" t="s">
        <v>28</v>
      </c>
      <c r="E25" s="3"/>
      <c r="F25" s="3"/>
    </row>
    <row r="26" spans="4:7" x14ac:dyDescent="0.3">
      <c r="D26" s="3"/>
    </row>
    <row r="27" spans="4:7" x14ac:dyDescent="0.3">
      <c r="D27" s="4" t="s">
        <v>29</v>
      </c>
    </row>
    <row r="32" spans="4:7" x14ac:dyDescent="0.3">
      <c r="D32" s="3" t="s">
        <v>24</v>
      </c>
      <c r="E32" s="59"/>
      <c r="F32" s="3" t="s">
        <v>23</v>
      </c>
      <c r="G32" s="84"/>
    </row>
    <row r="33" spans="4:7" x14ac:dyDescent="0.3">
      <c r="D33" s="3"/>
      <c r="E33" s="59"/>
      <c r="F33" s="3"/>
      <c r="G33" s="84"/>
    </row>
    <row r="34" spans="4:7" x14ac:dyDescent="0.3">
      <c r="D34" s="3"/>
      <c r="E34" s="59"/>
      <c r="F34" s="3"/>
      <c r="G34" s="84"/>
    </row>
    <row r="35" spans="4:7" ht="15.6" x14ac:dyDescent="0.3">
      <c r="D35" s="3"/>
      <c r="E35" s="59"/>
      <c r="F35" s="57" t="s">
        <v>25</v>
      </c>
      <c r="G35" s="84"/>
    </row>
    <row r="36" spans="4:7" ht="15.6" x14ac:dyDescent="0.3">
      <c r="D36" s="3"/>
      <c r="E36" s="59"/>
      <c r="F36" s="58"/>
      <c r="G36" s="59"/>
    </row>
    <row r="37" spans="4:7" x14ac:dyDescent="0.3">
      <c r="D37" s="3"/>
      <c r="E37" s="59"/>
      <c r="F37" s="3"/>
      <c r="G37" s="59"/>
    </row>
    <row r="38" spans="4:7" x14ac:dyDescent="0.3">
      <c r="D38" s="3" t="s">
        <v>95</v>
      </c>
      <c r="E38" s="59"/>
      <c r="F38" s="3"/>
      <c r="G38" s="59"/>
    </row>
  </sheetData>
  <hyperlinks>
    <hyperlink ref="D11" r:id="rId1" xr:uid="{BC492B6F-D319-4C17-A443-2BFDB6DDAB9B}"/>
    <hyperlink ref="D12" r:id="rId2" location="calc" xr:uid="{8FA04611-F93F-4BF2-9E26-F90A29CCAD31}"/>
    <hyperlink ref="D13" r:id="rId3" xr:uid="{C97F033F-2AE0-4694-B403-16ABC37303AB}"/>
    <hyperlink ref="D14" r:id="rId4" xr:uid="{5F4798D8-B28B-477A-8181-6D880B628C3D}"/>
    <hyperlink ref="D10" r:id="rId5" xr:uid="{7A1BF12C-A44C-402C-A2E0-640DA4560F05}"/>
    <hyperlink ref="D9" r:id="rId6" xr:uid="{C5013D75-070A-493F-84B2-C9EC6B172DB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Tabelle1</vt:lpstr>
      <vt:lpstr>gesetzliche rente</vt:lpstr>
      <vt:lpstr>Sheet1</vt:lpstr>
      <vt:lpstr>zinsvberechnung</vt:lpstr>
      <vt:lpstr>weitere fragen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2021-09-27T05:49:54Z</dcterms:modified>
</cp:coreProperties>
</file>