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Privat\Lebensversicherung\Depot\"/>
    </mc:Choice>
  </mc:AlternateContent>
  <bookViews>
    <workbookView xWindow="0" yWindow="0" windowWidth="28800" windowHeight="14115"/>
  </bookViews>
  <sheets>
    <sheet name="Portfoliocockpit" sheetId="1" r:id="rId1"/>
    <sheet name="Kurse" sheetId="4" r:id="rId2"/>
    <sheet name="A0RPWH" sheetId="2" r:id="rId3"/>
    <sheet name="A111X9" sheetId="3" r:id="rId4"/>
    <sheet name="A1103G" sheetId="5" r:id="rId5"/>
    <sheet name="Nebenr_Verkauf" sheetId="6" r:id="rId6"/>
  </sheets>
  <definedNames>
    <definedName name="_xlnm._FilterDatabase" localSheetId="0" hidden="1">Portfoliocockpit!$A$10:$O$76</definedName>
    <definedName name="Verbindung2" localSheetId="2">A0RPWH!$A$1:$H$23</definedName>
    <definedName name="Verbindung2" localSheetId="4">A1103G!$A$1:$H$23</definedName>
    <definedName name="Verbindung2" localSheetId="3">A111X9!$A$1:$H$23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N23" i="1"/>
  <c r="O23" i="1" s="1"/>
  <c r="F21" i="1"/>
  <c r="N21" i="1"/>
  <c r="O21" i="1" s="1"/>
  <c r="F18" i="1"/>
  <c r="N18" i="1"/>
  <c r="O18" i="1" s="1"/>
  <c r="F19" i="1"/>
  <c r="N19" i="1"/>
  <c r="O19" i="1" s="1"/>
  <c r="F16" i="1"/>
  <c r="N16" i="1"/>
  <c r="O16" i="1" s="1"/>
  <c r="F13" i="1"/>
  <c r="N13" i="1"/>
  <c r="N71" i="1"/>
  <c r="O71" i="1" s="1"/>
  <c r="I71" i="1"/>
  <c r="H71" i="1"/>
  <c r="F71" i="1"/>
  <c r="N70" i="1"/>
  <c r="O70" i="1" s="1"/>
  <c r="F70" i="1"/>
  <c r="N69" i="1"/>
  <c r="O69" i="1" s="1"/>
  <c r="F69" i="1"/>
  <c r="K71" i="1" l="1"/>
  <c r="L71" i="1"/>
  <c r="C3" i="4"/>
  <c r="G70" i="1" l="1"/>
  <c r="I70" i="1" s="1"/>
  <c r="G18" i="1"/>
  <c r="G23" i="1"/>
  <c r="G16" i="1"/>
  <c r="G13" i="1"/>
  <c r="G21" i="1"/>
  <c r="G19" i="1"/>
  <c r="H70" i="1"/>
  <c r="C3" i="6"/>
  <c r="K70" i="1" l="1"/>
  <c r="L70" i="1"/>
  <c r="H16" i="1"/>
  <c r="I16" i="1"/>
  <c r="H23" i="1"/>
  <c r="I23" i="1"/>
  <c r="I21" i="1"/>
  <c r="H21" i="1"/>
  <c r="H18" i="1"/>
  <c r="I18" i="1"/>
  <c r="H13" i="1"/>
  <c r="K13" i="1" s="1"/>
  <c r="I13" i="1"/>
  <c r="H19" i="1"/>
  <c r="I19" i="1"/>
  <c r="N67" i="1"/>
  <c r="O67" i="1" s="1"/>
  <c r="F67" i="1"/>
  <c r="N66" i="1"/>
  <c r="O66" i="1" s="1"/>
  <c r="F66" i="1"/>
  <c r="F68" i="1"/>
  <c r="N68" i="1"/>
  <c r="O68" i="1" s="1"/>
  <c r="F72" i="1"/>
  <c r="K72" i="1" s="1"/>
  <c r="H72" i="1"/>
  <c r="I72" i="1"/>
  <c r="N72" i="1"/>
  <c r="O72" i="1" s="1"/>
  <c r="K18" i="1" l="1"/>
  <c r="L18" i="1"/>
  <c r="K16" i="1"/>
  <c r="L16" i="1"/>
  <c r="K23" i="1"/>
  <c r="L23" i="1"/>
  <c r="K21" i="1"/>
  <c r="L21" i="1"/>
  <c r="K19" i="1"/>
  <c r="L19" i="1"/>
  <c r="L72" i="1"/>
  <c r="N65" i="1" l="1"/>
  <c r="O65" i="1" s="1"/>
  <c r="F65" i="1"/>
  <c r="N64" i="1"/>
  <c r="O64" i="1" s="1"/>
  <c r="F64" i="1"/>
  <c r="N73" i="1" l="1"/>
  <c r="O73" i="1" s="1"/>
  <c r="I73" i="1"/>
  <c r="H73" i="1"/>
  <c r="F73" i="1"/>
  <c r="N63" i="1"/>
  <c r="O63" i="1" s="1"/>
  <c r="F63" i="1"/>
  <c r="K73" i="1" l="1"/>
  <c r="L73" i="1"/>
  <c r="N61" i="1" l="1"/>
  <c r="O61" i="1" s="1"/>
  <c r="F61" i="1"/>
  <c r="N60" i="1"/>
  <c r="O60" i="1" s="1"/>
  <c r="F60" i="1"/>
  <c r="F62" i="1"/>
  <c r="N62" i="1" l="1"/>
  <c r="O62" i="1" s="1"/>
  <c r="N59" i="1"/>
  <c r="O59" i="1" s="1"/>
  <c r="F59" i="1"/>
  <c r="N58" i="1"/>
  <c r="O58" i="1" s="1"/>
  <c r="F58" i="1"/>
  <c r="N74" i="1"/>
  <c r="O74" i="1" s="1"/>
  <c r="I74" i="1"/>
  <c r="H74" i="1"/>
  <c r="F74" i="1"/>
  <c r="N57" i="1"/>
  <c r="O57" i="1" s="1"/>
  <c r="F57" i="1"/>
  <c r="N55" i="1"/>
  <c r="O55" i="1" s="1"/>
  <c r="F55" i="1"/>
  <c r="H2" i="6"/>
  <c r="C2" i="6"/>
  <c r="K74" i="1" l="1"/>
  <c r="L74" i="1"/>
  <c r="L5" i="1" l="1"/>
  <c r="L4" i="1"/>
  <c r="L3" i="1"/>
  <c r="N51" i="1" l="1"/>
  <c r="O51" i="1" s="1"/>
  <c r="F51" i="1"/>
  <c r="N50" i="1"/>
  <c r="O50" i="1" s="1"/>
  <c r="F50" i="1"/>
  <c r="N49" i="1"/>
  <c r="O49" i="1" s="1"/>
  <c r="F49" i="1"/>
  <c r="N52" i="1"/>
  <c r="O52" i="1" s="1"/>
  <c r="F52" i="1"/>
  <c r="N54" i="1"/>
  <c r="O54" i="1" s="1"/>
  <c r="F54" i="1"/>
  <c r="F45" i="1" l="1"/>
  <c r="N47" i="1"/>
  <c r="O47" i="1" s="1"/>
  <c r="F47" i="1"/>
  <c r="N46" i="1"/>
  <c r="O46" i="1" s="1"/>
  <c r="F46" i="1"/>
  <c r="N45" i="1"/>
  <c r="O45" i="1" s="1"/>
  <c r="F39" i="1" l="1"/>
  <c r="N39" i="1"/>
  <c r="O39" i="1" s="1"/>
  <c r="F40" i="1"/>
  <c r="N40" i="1"/>
  <c r="O40" i="1" s="1"/>
  <c r="F41" i="1"/>
  <c r="N41" i="1"/>
  <c r="O41" i="1" s="1"/>
  <c r="M76" i="1" l="1"/>
  <c r="C4" i="4" l="1"/>
  <c r="G69" i="1" s="1"/>
  <c r="B4" i="4"/>
  <c r="H69" i="1" l="1"/>
  <c r="I69" i="1"/>
  <c r="G66" i="1"/>
  <c r="I66" i="1" s="1"/>
  <c r="G65" i="1"/>
  <c r="H65" i="1" s="1"/>
  <c r="G63" i="1"/>
  <c r="G62" i="1"/>
  <c r="G60" i="1"/>
  <c r="G59" i="1"/>
  <c r="I59" i="1" s="1"/>
  <c r="G57" i="1"/>
  <c r="I57" i="1" s="1"/>
  <c r="G55" i="1"/>
  <c r="G51" i="1"/>
  <c r="I51" i="1" s="1"/>
  <c r="G53" i="1"/>
  <c r="G46" i="1"/>
  <c r="I46" i="1" s="1"/>
  <c r="G49" i="1"/>
  <c r="G40" i="1"/>
  <c r="I40" i="1" s="1"/>
  <c r="G43" i="1"/>
  <c r="G34" i="1"/>
  <c r="I34" i="1" s="1"/>
  <c r="G37" i="1"/>
  <c r="G31" i="1"/>
  <c r="N34" i="1"/>
  <c r="O34" i="1" s="1"/>
  <c r="F34" i="1"/>
  <c r="K65" i="1" l="1"/>
  <c r="L65" i="1"/>
  <c r="K69" i="1"/>
  <c r="L69" i="1"/>
  <c r="H66" i="1"/>
  <c r="I65" i="1"/>
  <c r="I63" i="1"/>
  <c r="H63" i="1"/>
  <c r="H62" i="1"/>
  <c r="I62" i="1"/>
  <c r="I60" i="1"/>
  <c r="H60" i="1"/>
  <c r="H59" i="1"/>
  <c r="H57" i="1"/>
  <c r="I55" i="1"/>
  <c r="H55" i="1"/>
  <c r="H51" i="1"/>
  <c r="H46" i="1"/>
  <c r="I49" i="1"/>
  <c r="H49" i="1"/>
  <c r="H40" i="1"/>
  <c r="H34" i="1"/>
  <c r="K34" i="1" s="1"/>
  <c r="B2" i="1"/>
  <c r="B3" i="4"/>
  <c r="C2" i="4"/>
  <c r="B2" i="4"/>
  <c r="K66" i="1" l="1"/>
  <c r="L66" i="1"/>
  <c r="K59" i="1"/>
  <c r="L59" i="1"/>
  <c r="K62" i="1"/>
  <c r="L62" i="1"/>
  <c r="K46" i="1"/>
  <c r="L46" i="1"/>
  <c r="K51" i="1"/>
  <c r="L51" i="1"/>
  <c r="L34" i="1"/>
  <c r="K55" i="1"/>
  <c r="L55" i="1"/>
  <c r="K57" i="1"/>
  <c r="L57" i="1"/>
  <c r="K60" i="1"/>
  <c r="L60" i="1"/>
  <c r="K63" i="1"/>
  <c r="L63" i="1"/>
  <c r="K40" i="1"/>
  <c r="L40" i="1"/>
  <c r="K49" i="1"/>
  <c r="L49" i="1"/>
  <c r="H3" i="6"/>
  <c r="G68" i="1"/>
  <c r="G64" i="1"/>
  <c r="H64" i="1" s="1"/>
  <c r="G67" i="1"/>
  <c r="G61" i="1"/>
  <c r="I61" i="1" s="1"/>
  <c r="G56" i="1"/>
  <c r="G58" i="1"/>
  <c r="G52" i="1"/>
  <c r="H52" i="1" s="1"/>
  <c r="G54" i="1"/>
  <c r="G47" i="1"/>
  <c r="I47" i="1" s="1"/>
  <c r="G50" i="1"/>
  <c r="G45" i="1"/>
  <c r="I45" i="1" s="1"/>
  <c r="G48" i="1"/>
  <c r="G41" i="1"/>
  <c r="I41" i="1" s="1"/>
  <c r="G44" i="1"/>
  <c r="G39" i="1"/>
  <c r="H39" i="1" s="1"/>
  <c r="G42" i="1"/>
  <c r="G38" i="1"/>
  <c r="G35" i="1"/>
  <c r="I35" i="1" s="1"/>
  <c r="G33" i="1"/>
  <c r="G36" i="1"/>
  <c r="G15" i="1"/>
  <c r="H15" i="1" s="1"/>
  <c r="G17" i="1"/>
  <c r="G28" i="1"/>
  <c r="G32" i="1"/>
  <c r="G30" i="1"/>
  <c r="G22" i="1"/>
  <c r="I22" i="1" s="1"/>
  <c r="G14" i="1"/>
  <c r="I14" i="1" s="1"/>
  <c r="G25" i="1"/>
  <c r="I25" i="1" s="1"/>
  <c r="G29" i="1"/>
  <c r="G27" i="1"/>
  <c r="G26" i="1"/>
  <c r="G20" i="1"/>
  <c r="G24" i="1"/>
  <c r="G12" i="1"/>
  <c r="G11" i="1"/>
  <c r="N14" i="1"/>
  <c r="O13" i="1" s="1"/>
  <c r="L13" i="1" s="1"/>
  <c r="F14" i="1"/>
  <c r="K52" i="1" l="1"/>
  <c r="L52" i="1"/>
  <c r="K64" i="1"/>
  <c r="L64" i="1"/>
  <c r="K39" i="1"/>
  <c r="L39" i="1"/>
  <c r="I68" i="1"/>
  <c r="H68" i="1"/>
  <c r="I64" i="1"/>
  <c r="I67" i="1"/>
  <c r="H67" i="1"/>
  <c r="H61" i="1"/>
  <c r="H58" i="1"/>
  <c r="I58" i="1"/>
  <c r="I52" i="1"/>
  <c r="I54" i="1"/>
  <c r="H54" i="1"/>
  <c r="H47" i="1"/>
  <c r="H45" i="1"/>
  <c r="I50" i="1"/>
  <c r="H50" i="1"/>
  <c r="H41" i="1"/>
  <c r="I39" i="1"/>
  <c r="H14" i="1"/>
  <c r="K14" i="1" s="1"/>
  <c r="H11" i="1"/>
  <c r="N12" i="1"/>
  <c r="O12" i="1" s="1"/>
  <c r="N15" i="1"/>
  <c r="N17" i="1"/>
  <c r="O17" i="1" s="1"/>
  <c r="N20" i="1"/>
  <c r="O20" i="1" s="1"/>
  <c r="N22" i="1"/>
  <c r="O22" i="1" s="1"/>
  <c r="N25" i="1"/>
  <c r="O25" i="1" s="1"/>
  <c r="N24" i="1"/>
  <c r="O24" i="1" s="1"/>
  <c r="N27" i="1"/>
  <c r="O27" i="1" s="1"/>
  <c r="N26" i="1"/>
  <c r="O26" i="1" s="1"/>
  <c r="N29" i="1"/>
  <c r="O29" i="1" s="1"/>
  <c r="N28" i="1"/>
  <c r="O28" i="1" s="1"/>
  <c r="N32" i="1"/>
  <c r="O32" i="1" s="1"/>
  <c r="N30" i="1"/>
  <c r="O30" i="1" s="1"/>
  <c r="N31" i="1"/>
  <c r="O31" i="1" s="1"/>
  <c r="N33" i="1"/>
  <c r="O33" i="1" s="1"/>
  <c r="N35" i="1"/>
  <c r="O35" i="1" s="1"/>
  <c r="N36" i="1"/>
  <c r="O36" i="1" s="1"/>
  <c r="N38" i="1"/>
  <c r="O38" i="1" s="1"/>
  <c r="N37" i="1"/>
  <c r="O37" i="1" s="1"/>
  <c r="N42" i="1"/>
  <c r="O42" i="1" s="1"/>
  <c r="N43" i="1"/>
  <c r="O43" i="1" s="1"/>
  <c r="N44" i="1"/>
  <c r="O44" i="1" s="1"/>
  <c r="L44" i="1" s="1"/>
  <c r="N48" i="1"/>
  <c r="O48" i="1" s="1"/>
  <c r="N53" i="1"/>
  <c r="O53" i="1" s="1"/>
  <c r="N56" i="1"/>
  <c r="O56" i="1" s="1"/>
  <c r="N11" i="1"/>
  <c r="O11" i="1" s="1"/>
  <c r="F37" i="1"/>
  <c r="H37" i="1"/>
  <c r="K37" i="1" s="1"/>
  <c r="I37" i="1"/>
  <c r="F42" i="1"/>
  <c r="H42" i="1"/>
  <c r="K42" i="1" s="1"/>
  <c r="I42" i="1"/>
  <c r="F43" i="1"/>
  <c r="H43" i="1"/>
  <c r="K43" i="1" s="1"/>
  <c r="I43" i="1"/>
  <c r="F44" i="1"/>
  <c r="H44" i="1"/>
  <c r="K44" i="1" s="1"/>
  <c r="I44" i="1"/>
  <c r="F48" i="1"/>
  <c r="H48" i="1"/>
  <c r="K48" i="1" s="1"/>
  <c r="I48" i="1"/>
  <c r="F53" i="1"/>
  <c r="H53" i="1"/>
  <c r="K53" i="1" s="1"/>
  <c r="I53" i="1"/>
  <c r="F56" i="1"/>
  <c r="H56" i="1"/>
  <c r="K56" i="1" s="1"/>
  <c r="I56" i="1"/>
  <c r="F75" i="1"/>
  <c r="H75" i="1"/>
  <c r="I75" i="1"/>
  <c r="F12" i="1"/>
  <c r="F15" i="1"/>
  <c r="K15" i="1" s="1"/>
  <c r="F17" i="1"/>
  <c r="F20" i="1"/>
  <c r="F22" i="1"/>
  <c r="F25" i="1"/>
  <c r="F24" i="1"/>
  <c r="F27" i="1"/>
  <c r="F26" i="1"/>
  <c r="F29" i="1"/>
  <c r="F28" i="1"/>
  <c r="F32" i="1"/>
  <c r="F30" i="1"/>
  <c r="F31" i="1"/>
  <c r="F33" i="1"/>
  <c r="F35" i="1"/>
  <c r="F36" i="1"/>
  <c r="F38" i="1"/>
  <c r="F11" i="1"/>
  <c r="H38" i="1"/>
  <c r="K38" i="1" s="1"/>
  <c r="H36" i="1"/>
  <c r="H35" i="1"/>
  <c r="K35" i="1" s="1"/>
  <c r="H33" i="1"/>
  <c r="H31" i="1"/>
  <c r="H30" i="1"/>
  <c r="K30" i="1" s="1"/>
  <c r="H32" i="1"/>
  <c r="K32" i="1" s="1"/>
  <c r="H28" i="1"/>
  <c r="H29" i="1"/>
  <c r="K29" i="1" s="1"/>
  <c r="H26" i="1"/>
  <c r="H27" i="1"/>
  <c r="H24" i="1"/>
  <c r="K24" i="1" s="1"/>
  <c r="H25" i="1"/>
  <c r="K25" i="1" s="1"/>
  <c r="H22" i="1"/>
  <c r="H20" i="1"/>
  <c r="K20" i="1" s="1"/>
  <c r="H17" i="1"/>
  <c r="H12" i="1"/>
  <c r="I12" i="1"/>
  <c r="I15" i="1"/>
  <c r="I17" i="1"/>
  <c r="I20" i="1"/>
  <c r="I24" i="1"/>
  <c r="I27" i="1"/>
  <c r="I26" i="1"/>
  <c r="I29" i="1"/>
  <c r="I28" i="1"/>
  <c r="I32" i="1"/>
  <c r="I30" i="1"/>
  <c r="I31" i="1"/>
  <c r="I33" i="1"/>
  <c r="I36" i="1"/>
  <c r="I38" i="1"/>
  <c r="I11" i="1"/>
  <c r="K12" i="1" l="1"/>
  <c r="K17" i="1"/>
  <c r="K33" i="1"/>
  <c r="K26" i="1"/>
  <c r="L35" i="1"/>
  <c r="L29" i="1"/>
  <c r="L20" i="1"/>
  <c r="K54" i="1"/>
  <c r="L54" i="1"/>
  <c r="L43" i="1"/>
  <c r="L33" i="1"/>
  <c r="L26" i="1"/>
  <c r="L17" i="1"/>
  <c r="K41" i="1"/>
  <c r="L41" i="1"/>
  <c r="K31" i="1"/>
  <c r="L11" i="1"/>
  <c r="L42" i="1"/>
  <c r="L31" i="1"/>
  <c r="L27" i="1"/>
  <c r="K50" i="1"/>
  <c r="L50" i="1"/>
  <c r="L56" i="1"/>
  <c r="L37" i="1"/>
  <c r="L30" i="1"/>
  <c r="L24" i="1"/>
  <c r="L12" i="1"/>
  <c r="K67" i="1"/>
  <c r="L67" i="1"/>
  <c r="K68" i="1"/>
  <c r="L68" i="1"/>
  <c r="K27" i="1"/>
  <c r="L53" i="1"/>
  <c r="L38" i="1"/>
  <c r="L32" i="1"/>
  <c r="L25" i="1"/>
  <c r="K11" i="1"/>
  <c r="K45" i="1"/>
  <c r="L45" i="1"/>
  <c r="K61" i="1"/>
  <c r="L61" i="1"/>
  <c r="K22" i="1"/>
  <c r="K28" i="1"/>
  <c r="K36" i="1"/>
  <c r="L48" i="1"/>
  <c r="L36" i="1"/>
  <c r="L28" i="1"/>
  <c r="L22" i="1"/>
  <c r="K47" i="1"/>
  <c r="L47" i="1"/>
  <c r="K58" i="1"/>
  <c r="L58" i="1"/>
  <c r="K75" i="1"/>
  <c r="L75" i="1"/>
  <c r="M4" i="1"/>
  <c r="M5" i="1"/>
  <c r="M3" i="1"/>
  <c r="O15" i="1"/>
  <c r="L15" i="1" s="1"/>
  <c r="O14" i="1"/>
  <c r="L14" i="1" s="1"/>
  <c r="F76" i="1"/>
  <c r="H76" i="1"/>
  <c r="K76" i="1" s="1"/>
  <c r="J21" i="1" l="1"/>
  <c r="J23" i="1"/>
  <c r="J19" i="1"/>
  <c r="J18" i="1"/>
  <c r="J13" i="1"/>
  <c r="J16" i="1"/>
  <c r="J71" i="1"/>
  <c r="J70" i="1"/>
  <c r="J69" i="1"/>
  <c r="J68" i="1"/>
  <c r="J72" i="1"/>
  <c r="J67" i="1"/>
  <c r="J66" i="1"/>
  <c r="J65" i="1"/>
  <c r="J64" i="1"/>
  <c r="J63" i="1"/>
  <c r="J73" i="1"/>
  <c r="J61" i="1"/>
  <c r="J60" i="1"/>
  <c r="J59" i="1"/>
  <c r="J58" i="1"/>
  <c r="J62" i="1"/>
  <c r="J55" i="1"/>
  <c r="J74" i="1"/>
  <c r="J57" i="1"/>
  <c r="J51" i="1"/>
  <c r="J49" i="1"/>
  <c r="J50" i="1"/>
  <c r="J54" i="1"/>
  <c r="J52" i="1"/>
  <c r="J47" i="1"/>
  <c r="J45" i="1"/>
  <c r="J46" i="1"/>
  <c r="N4" i="1"/>
  <c r="J39" i="1"/>
  <c r="J40" i="1"/>
  <c r="J41" i="1"/>
  <c r="N5" i="1"/>
  <c r="N3" i="1"/>
  <c r="J34" i="1"/>
  <c r="J75" i="1"/>
  <c r="J14" i="1"/>
  <c r="J37" i="1"/>
  <c r="J53" i="1"/>
  <c r="J42" i="1"/>
  <c r="J20" i="1"/>
  <c r="J48" i="1"/>
  <c r="J43" i="1"/>
  <c r="J44" i="1"/>
  <c r="J56" i="1"/>
  <c r="J17" i="1"/>
  <c r="J11" i="1"/>
  <c r="J24" i="1"/>
  <c r="J38" i="1"/>
  <c r="J32" i="1"/>
  <c r="I76" i="1"/>
  <c r="J31" i="1"/>
  <c r="J28" i="1"/>
  <c r="J33" i="1"/>
  <c r="J12" i="1"/>
  <c r="J35" i="1"/>
  <c r="J30" i="1"/>
  <c r="J26" i="1"/>
  <c r="J27" i="1"/>
  <c r="J22" i="1"/>
  <c r="J36" i="1"/>
  <c r="J15" i="1"/>
  <c r="J29" i="1"/>
  <c r="J25" i="1"/>
  <c r="J76" i="1" l="1"/>
</calcChain>
</file>

<file path=xl/comments1.xml><?xml version="1.0" encoding="utf-8"?>
<comments xmlns="http://schemas.openxmlformats.org/spreadsheetml/2006/main">
  <authors>
    <author>Klatt, Dirk</author>
  </authors>
  <commentList>
    <comment ref="G10" authorId="0" shapeId="0">
      <text>
        <r>
          <rPr>
            <sz val="9"/>
            <color indexed="81"/>
            <rFont val="Segoe UI"/>
            <family val="2"/>
          </rPr>
          <t xml:space="preserve">Die aktuellen Kurse werden nach dem Klick auf 'Alle aktualisieren' automatisch ermittelt
</t>
        </r>
      </text>
    </comment>
  </commentList>
</comments>
</file>

<file path=xl/connections.xml><?xml version="1.0" encoding="utf-8"?>
<connections xmlns="http://schemas.openxmlformats.org/spreadsheetml/2006/main">
  <connection id="1" name="Verbindung2" type="4" refreshedVersion="6" background="1" saveData="1">
    <webPr sourceData="1" parsePre="1" consecutive="1" xl2000="1" url="https://www.ariva.de/ishares_core_msci_world_ucits_etf-fonds/historische_kurse?go=1&amp;boerse_id=12&amp;month=&amp;currency=EUR&amp;clean_split=1&amp;clean_payout=1&amp;clean_bezug=1" htmlTables="1">
      <tables count="1">
        <x v="4"/>
      </tables>
    </webPr>
  </connection>
  <connection id="2" name="Verbindung21" type="4" refreshedVersion="6" background="1" saveData="1">
    <webPr sourceData="1" parsePre="1" consecutive="1" xl2000="1" url="https://www.ariva.de/ishares_core_msci_em_imi_ucits_etf-fonds/historische_kurse?go=1&amp;boerse_id=12&amp;month=&amp;currency=EUR&amp;clean_split=1&amp;clean_payout=1&amp;clean_bezug=1" htmlTables="1">
      <tables count="1">
        <x v="4"/>
      </tables>
    </webPr>
  </connection>
  <connection id="3" name="Verbindung211" type="4" refreshedVersion="6" background="1" saveData="1">
    <webPr sourceData="1" parsePre="1" consecutive="1" xl2000="1" url="https://www.ariva.de/db_x-trackers_equity_momentum_factor_ucits_etf_dr_1c-fonds/historische_kurse?go=1&amp;boerse_id=12&amp;month=&amp;currency=EUR&amp;clean_split=1&amp;clean_payout=1&amp;clean_bezug=1" htmlTables="1">
      <tables count="1">
        <x v="4"/>
      </tables>
    </webPr>
  </connection>
</connections>
</file>

<file path=xl/sharedStrings.xml><?xml version="1.0" encoding="utf-8"?>
<sst xmlns="http://schemas.openxmlformats.org/spreadsheetml/2006/main" count="319" uniqueCount="114">
  <si>
    <t>WKN</t>
  </si>
  <si>
    <t>Kaufkurs</t>
  </si>
  <si>
    <t>Anzahl</t>
  </si>
  <si>
    <t>GESAMTPORTFOLIO</t>
  </si>
  <si>
    <t>1.</t>
  </si>
  <si>
    <t>2.</t>
  </si>
  <si>
    <t>3.</t>
  </si>
  <si>
    <t>4.</t>
  </si>
  <si>
    <t>5.</t>
  </si>
  <si>
    <t>Wert 
bei Kauf</t>
  </si>
  <si>
    <t>aktueller 
Kurs</t>
  </si>
  <si>
    <t>Wert 
aktuell</t>
  </si>
  <si>
    <t>aktuelle
Kursrendite</t>
  </si>
  <si>
    <t>Anteil am
Gesamtportfolio</t>
  </si>
  <si>
    <t>Durschnittliche
 Gesamtrendite p.a.</t>
  </si>
  <si>
    <t>Kaufdatum
(TT.MM.JJJJ)</t>
  </si>
  <si>
    <t>Nebenrechnung
Ermittlung Haltedauer</t>
  </si>
  <si>
    <t>Ich übernehme keine Haftung für die Richtigkeit der hinterlegten Formeln und grafischen Darstellungen</t>
  </si>
  <si>
    <t>Hinweis: Gelbe Felder erfordern eine Eingabe, graue Felder errechnen sich automatisch</t>
  </si>
  <si>
    <t>A0RPWH</t>
  </si>
  <si>
    <t>A111X9</t>
  </si>
  <si>
    <t>Datum</t>
  </si>
  <si>
    <t>Erster</t>
  </si>
  <si>
    <t>Hoch</t>
  </si>
  <si>
    <t>Tief</t>
  </si>
  <si>
    <t>Schluss</t>
  </si>
  <si>
    <t>Stücke</t>
  </si>
  <si>
    <t>Volumen</t>
  </si>
  <si>
    <t>€</t>
  </si>
  <si>
    <t>iShares Core MSCI EM IMI UCITS ETF</t>
  </si>
  <si>
    <t>iShares Core MSCI World UCITS ETF</t>
  </si>
  <si>
    <t>Schlusskurs</t>
  </si>
  <si>
    <t>Datum der Kurse:</t>
  </si>
  <si>
    <t>XTR - MSCI WORLD MOMENTUM</t>
  </si>
  <si>
    <t>A1103G</t>
  </si>
  <si>
    <t>Kosten Kauf/Sparplan</t>
  </si>
  <si>
    <t>Anteile</t>
  </si>
  <si>
    <t>Wert</t>
  </si>
  <si>
    <t>Anteil in % am Gesamtwert</t>
  </si>
  <si>
    <t>Jahr</t>
  </si>
  <si>
    <t>verf. Freibetrag</t>
  </si>
  <si>
    <t>mit TFS</t>
  </si>
  <si>
    <t>Anzahl Anteile</t>
  </si>
  <si>
    <t>ETF</t>
  </si>
  <si>
    <t>Verkaufskurs</t>
  </si>
  <si>
    <t>Gewinn</t>
  </si>
  <si>
    <t xml:space="preserve">
Gesamtrendite
inkl. Divid. und Kaufk.</t>
  </si>
  <si>
    <t>0,70 M</t>
  </si>
  <si>
    <t>1,21 M</t>
  </si>
  <si>
    <t>10,7 M</t>
  </si>
  <si>
    <t>11,6 M</t>
  </si>
  <si>
    <t>35,4 M</t>
  </si>
  <si>
    <t>14,6 M</t>
  </si>
  <si>
    <t>3,29 M</t>
  </si>
  <si>
    <t>4,18 M</t>
  </si>
  <si>
    <t>3,55 M</t>
  </si>
  <si>
    <t>3,20 M</t>
  </si>
  <si>
    <t>493 T</t>
  </si>
  <si>
    <t>0,50 M</t>
  </si>
  <si>
    <t>433 T</t>
  </si>
  <si>
    <t>0,77 M</t>
  </si>
  <si>
    <t>29,3 M</t>
  </si>
  <si>
    <t>17,7 M</t>
  </si>
  <si>
    <t>8,24 M</t>
  </si>
  <si>
    <t>7,72 M</t>
  </si>
  <si>
    <t>2,32 M</t>
  </si>
  <si>
    <t>333 T</t>
  </si>
  <si>
    <t>25,2 M</t>
  </si>
  <si>
    <t>124 M</t>
  </si>
  <si>
    <t>13,5 M</t>
  </si>
  <si>
    <t>3,71 M</t>
  </si>
  <si>
    <t>3,17 M</t>
  </si>
  <si>
    <t>2,84 M</t>
  </si>
  <si>
    <t>240 T</t>
  </si>
  <si>
    <t>0,93 M</t>
  </si>
  <si>
    <t>22,4 M</t>
  </si>
  <si>
    <t>9,11 M</t>
  </si>
  <si>
    <t>1,81 M</t>
  </si>
  <si>
    <t>17,6 M</t>
  </si>
  <si>
    <t>24,2 M</t>
  </si>
  <si>
    <t>7,35 M</t>
  </si>
  <si>
    <t>5,22 M</t>
  </si>
  <si>
    <t>0,75 M</t>
  </si>
  <si>
    <t>9,15 M</t>
  </si>
  <si>
    <t>2,20 M</t>
  </si>
  <si>
    <t>0,55 M</t>
  </si>
  <si>
    <t>2,47 M</t>
  </si>
  <si>
    <t>15,3 M</t>
  </si>
  <si>
    <t>297 T</t>
  </si>
  <si>
    <t>24,5 M</t>
  </si>
  <si>
    <t>98,1 M</t>
  </si>
  <si>
    <t>7,10 M</t>
  </si>
  <si>
    <t>4,44 M</t>
  </si>
  <si>
    <t>0,92 M</t>
  </si>
  <si>
    <t>321 T</t>
  </si>
  <si>
    <t>69,2 M</t>
  </si>
  <si>
    <t>9,52 M</t>
  </si>
  <si>
    <t>2,49 M</t>
  </si>
  <si>
    <t>35,3 M</t>
  </si>
  <si>
    <t>10,9 M</t>
  </si>
  <si>
    <t>432 T</t>
  </si>
  <si>
    <t>2,65 M</t>
  </si>
  <si>
    <t>20,1 M</t>
  </si>
  <si>
    <t>410 T</t>
  </si>
  <si>
    <t>39,2 M</t>
  </si>
  <si>
    <t>20,5 M</t>
  </si>
  <si>
    <t>5,82 M</t>
  </si>
  <si>
    <t>2,87 M</t>
  </si>
  <si>
    <t>0,74 M</t>
  </si>
  <si>
    <t>1,75 M</t>
  </si>
  <si>
    <t>54,0 M</t>
  </si>
  <si>
    <t>3,54 M</t>
  </si>
  <si>
    <t>ETF-Name</t>
  </si>
  <si>
    <t>Kosten Verkäufe (FSA)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</si>
</sst>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%"/>
    <numFmt numFmtId="165" formatCode="#,##0.0"/>
    <numFmt numFmtId="166" formatCode="0.0"/>
    <numFmt numFmtId="167" formatCode="0.0000"/>
    <numFmt numFmtId="168" formatCode="dd&quot;.&quot;mm&quot;.&quot;yyyy"/>
    <numFmt numFmtId="169" formatCode="#,##0.000\ &quot;€&quot;"/>
    <numFmt numFmtId="170" formatCode="#,##0.00\ &quot;€&quot;"/>
    <numFmt numFmtId="171" formatCode="#,##0.0000\ &quot;€&quot;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.35"/>
      <color theme="10"/>
      <name val="Calibri"/>
      <family val="2"/>
    </font>
    <font>
      <b/>
      <sz val="11"/>
      <color theme="1"/>
      <name val="Arial "/>
    </font>
    <font>
      <sz val="11"/>
      <color theme="1"/>
      <name val="Arial "/>
    </font>
    <font>
      <b/>
      <sz val="14"/>
      <color theme="1"/>
      <name val="Arial "/>
    </font>
    <font>
      <sz val="11"/>
      <color theme="0" tint="-0.34998626667073579"/>
      <name val="Arial "/>
    </font>
    <font>
      <sz val="11"/>
      <name val="Arial "/>
    </font>
    <font>
      <b/>
      <sz val="11"/>
      <color theme="0" tint="-0.34998626667073579"/>
      <name val="Arial "/>
    </font>
    <font>
      <b/>
      <sz val="11"/>
      <color theme="0"/>
      <name val="Arial "/>
    </font>
    <font>
      <b/>
      <u/>
      <sz val="11"/>
      <color theme="0"/>
      <name val="Arial "/>
    </font>
    <font>
      <sz val="11"/>
      <color theme="0"/>
      <name val="Arial "/>
    </font>
    <font>
      <b/>
      <sz val="11"/>
      <color rgb="FFFF0000"/>
      <name val="Arial "/>
    </font>
    <font>
      <sz val="10"/>
      <color rgb="FF000000"/>
      <name val="Liberation Serif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4A51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/>
    <xf numFmtId="0" fontId="4" fillId="3" borderId="1" xfId="0" applyFont="1" applyFill="1" applyBorder="1"/>
    <xf numFmtId="14" fontId="4" fillId="3" borderId="1" xfId="0" applyNumberFormat="1" applyFont="1" applyFill="1" applyBorder="1"/>
    <xf numFmtId="1" fontId="4" fillId="3" borderId="1" xfId="0" applyNumberFormat="1" applyFont="1" applyFill="1" applyBorder="1"/>
    <xf numFmtId="164" fontId="7" fillId="2" borderId="1" xfId="0" applyNumberFormat="1" applyFont="1" applyFill="1" applyBorder="1"/>
    <xf numFmtId="164" fontId="7" fillId="2" borderId="1" xfId="1" applyNumberFormat="1" applyFont="1" applyFill="1" applyBorder="1"/>
    <xf numFmtId="166" fontId="8" fillId="0" borderId="0" xfId="0" applyNumberFormat="1" applyFont="1"/>
    <xf numFmtId="166" fontId="6" fillId="0" borderId="0" xfId="0" applyNumberFormat="1" applyFont="1"/>
    <xf numFmtId="0" fontId="3" fillId="2" borderId="2" xfId="0" applyFont="1" applyFill="1" applyBorder="1"/>
    <xf numFmtId="164" fontId="3" fillId="2" borderId="2" xfId="0" applyNumberFormat="1" applyFont="1" applyFill="1" applyBorder="1"/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10" fillId="0" borderId="0" xfId="2" applyFont="1" applyFill="1" applyAlignment="1" applyProtection="1">
      <alignment horizontal="left" vertical="center"/>
    </xf>
    <xf numFmtId="0" fontId="11" fillId="0" borderId="0" xfId="0" applyFont="1" applyFill="1"/>
    <xf numFmtId="0" fontId="9" fillId="4" borderId="0" xfId="0" applyFont="1" applyFill="1" applyAlignment="1">
      <alignment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12" fillId="0" borderId="0" xfId="0" applyFont="1"/>
    <xf numFmtId="167" fontId="4" fillId="3" borderId="1" xfId="0" applyNumberFormat="1" applyFont="1" applyFill="1" applyBorder="1"/>
    <xf numFmtId="0" fontId="13" fillId="0" borderId="0" xfId="0" applyFont="1"/>
    <xf numFmtId="168" fontId="13" fillId="0" borderId="0" xfId="0" applyNumberFormat="1" applyFont="1"/>
    <xf numFmtId="3" fontId="13" fillId="0" borderId="0" xfId="0" applyNumberFormat="1" applyFont="1"/>
    <xf numFmtId="14" fontId="0" fillId="0" borderId="0" xfId="0" applyNumberFormat="1"/>
    <xf numFmtId="169" fontId="0" fillId="0" borderId="0" xfId="0" applyNumberFormat="1"/>
    <xf numFmtId="14" fontId="11" fillId="4" borderId="0" xfId="0" applyNumberFormat="1" applyFont="1" applyFill="1" applyAlignment="1">
      <alignment vertical="center"/>
    </xf>
    <xf numFmtId="4" fontId="4" fillId="2" borderId="1" xfId="0" applyNumberFormat="1" applyFont="1" applyFill="1" applyBorder="1"/>
    <xf numFmtId="4" fontId="3" fillId="2" borderId="2" xfId="0" applyNumberFormat="1" applyFont="1" applyFill="1" applyBorder="1"/>
    <xf numFmtId="170" fontId="4" fillId="0" borderId="0" xfId="0" applyNumberFormat="1" applyFont="1"/>
    <xf numFmtId="165" fontId="4" fillId="0" borderId="0" xfId="0" applyNumberFormat="1" applyFont="1"/>
    <xf numFmtId="0" fontId="4" fillId="0" borderId="0" xfId="0" applyFont="1" applyBorder="1"/>
    <xf numFmtId="170" fontId="3" fillId="2" borderId="2" xfId="0" applyNumberFormat="1" applyFont="1" applyFill="1" applyBorder="1"/>
    <xf numFmtId="170" fontId="4" fillId="2" borderId="1" xfId="0" applyNumberFormat="1" applyFont="1" applyFill="1" applyBorder="1"/>
    <xf numFmtId="4" fontId="4" fillId="0" borderId="0" xfId="0" applyNumberFormat="1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67" fontId="10" fillId="0" borderId="0" xfId="2" applyNumberFormat="1" applyFont="1" applyFill="1" applyAlignment="1" applyProtection="1">
      <alignment horizontal="left" vertical="center"/>
    </xf>
    <xf numFmtId="167" fontId="4" fillId="0" borderId="0" xfId="0" applyNumberFormat="1" applyFont="1"/>
    <xf numFmtId="167" fontId="3" fillId="0" borderId="0" xfId="0" applyNumberFormat="1" applyFont="1"/>
    <xf numFmtId="167" fontId="3" fillId="0" borderId="1" xfId="0" applyNumberFormat="1" applyFont="1" applyBorder="1" applyAlignment="1">
      <alignment horizontal="center"/>
    </xf>
    <xf numFmtId="167" fontId="3" fillId="2" borderId="1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/>
    <xf numFmtId="170" fontId="0" fillId="0" borderId="0" xfId="0" applyNumberFormat="1"/>
    <xf numFmtId="171" fontId="0" fillId="0" borderId="0" xfId="0" applyNumberFormat="1"/>
    <xf numFmtId="10" fontId="0" fillId="0" borderId="0" xfId="0" applyNumberFormat="1"/>
    <xf numFmtId="167" fontId="4" fillId="5" borderId="1" xfId="0" applyNumberFormat="1" applyFont="1" applyFill="1" applyBorder="1"/>
    <xf numFmtId="0" fontId="6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3">
    <cellStyle name="Link" xfId="2" builtinId="8"/>
    <cellStyle name="Prozent" xfId="1" builtinId="5"/>
    <cellStyle name="Standard" xfId="0" builtinId="0"/>
  </cellStyles>
  <dxfs count="96"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00B050"/>
      </font>
    </dxf>
    <dxf>
      <font>
        <condense val="0"/>
        <extend val="0"/>
        <color rgb="FF9C0006"/>
      </font>
    </dxf>
  </dxfs>
  <tableStyles count="0" defaultTableStyle="TableStyleMedium9" defaultPivotStyle="PivotStyleLight16"/>
  <colors>
    <mruColors>
      <color rgb="FF14A51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Anteil der einzelnen Wertpapiere am Gesamtportfolio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0-AC51-426A-B364-E955EAA37493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AC51-426A-B364-E955EAA37493}"/>
              </c:ext>
            </c:extLst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AC51-426A-B364-E955EAA37493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AC51-426A-B364-E955EAA37493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4-AC51-426A-B364-E955EAA37493}"/>
              </c:ext>
            </c:extLst>
          </c:dPt>
          <c:dPt>
            <c:idx val="5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5-AC51-426A-B364-E955EAA37493}"/>
              </c:ext>
            </c:extLst>
          </c:dPt>
          <c:dLbls>
            <c:dLbl>
              <c:idx val="0"/>
              <c:layout>
                <c:manualLayout>
                  <c:x val="3.6998473328369801E-2"/>
                  <c:y val="5.27645632837562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C51-426A-B364-E955EAA37493}"/>
                </c:ext>
              </c:extLst>
            </c:dLbl>
            <c:dLbl>
              <c:idx val="1"/>
              <c:layout>
                <c:manualLayout>
                  <c:x val="-1.0454559071248719E-2"/>
                  <c:y val="-1.7769489340148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C51-426A-B364-E955EAA37493}"/>
                </c:ext>
              </c:extLst>
            </c:dLbl>
            <c:dLbl>
              <c:idx val="2"/>
              <c:layout>
                <c:manualLayout>
                  <c:x val="1.2586298310132443E-2"/>
                  <c:y val="-1.9282908646835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C51-426A-B364-E955EAA37493}"/>
                </c:ext>
              </c:extLst>
            </c:dLbl>
            <c:dLbl>
              <c:idx val="3"/>
              <c:layout>
                <c:manualLayout>
                  <c:x val="-3.6826487752784486E-2"/>
                  <c:y val="4.568797389909602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51-426A-B364-E955EAA37493}"/>
                </c:ext>
              </c:extLst>
            </c:dLbl>
            <c:dLbl>
              <c:idx val="4"/>
              <c:layout>
                <c:manualLayout>
                  <c:x val="-6.7463092901353054E-3"/>
                  <c:y val="-1.06809565470982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C51-426A-B364-E955EAA3749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Portfoliocockpit!$K$3:$K$5</c:f>
              <c:strCache>
                <c:ptCount val="3"/>
                <c:pt idx="0">
                  <c:v>A0RPWH</c:v>
                </c:pt>
                <c:pt idx="1">
                  <c:v>A1103G</c:v>
                </c:pt>
                <c:pt idx="2">
                  <c:v>A111X9</c:v>
                </c:pt>
              </c:strCache>
            </c:strRef>
          </c:cat>
          <c:val>
            <c:numRef>
              <c:f>Portfoliocockpit!$M$3:$M$5</c:f>
              <c:numCache>
                <c:formatCode>#,##0.00\ "€"</c:formatCode>
                <c:ptCount val="3"/>
                <c:pt idx="0">
                  <c:v>154289.31591999996</c:v>
                </c:pt>
                <c:pt idx="1">
                  <c:v>112289.07335000001</c:v>
                </c:pt>
                <c:pt idx="2">
                  <c:v>92865.561187499989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51-426A-B364-E955EAA37493}"/>
            </c:ext>
          </c:extLst>
        </c:ser>
        <c:ser>
          <c:idx val="1"/>
          <c:order val="1"/>
          <c:cat>
            <c:strRef>
              <c:f>Portfoliocockpit!$K$3:$K$5</c:f>
              <c:strCache>
                <c:ptCount val="3"/>
                <c:pt idx="0">
                  <c:v>A0RPWH</c:v>
                </c:pt>
                <c:pt idx="1">
                  <c:v>A1103G</c:v>
                </c:pt>
                <c:pt idx="2">
                  <c:v>A111X9</c:v>
                </c:pt>
              </c:strCache>
            </c:strRef>
          </c:cat>
          <c:val>
            <c:numRef>
              <c:f>Portfoliocockpit!$N$3:$N$5</c:f>
              <c:numCache>
                <c:formatCode>#,##0.0</c:formatCode>
                <c:ptCount val="3"/>
                <c:pt idx="0">
                  <c:v>42.924443636795282</c:v>
                </c:pt>
                <c:pt idx="1">
                  <c:v>31.239661484656658</c:v>
                </c:pt>
                <c:pt idx="2">
                  <c:v>25.835894878548032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6D5-4D34-B56F-BF720064A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Gesamtrendite und</a:t>
            </a:r>
            <a:r>
              <a:rPr lang="de-DE" baseline="0"/>
              <a:t> Haltedauer</a:t>
            </a:r>
            <a:endParaRPr lang="de-DE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5588153003717187"/>
          <c:y val="0.21074531331076632"/>
          <c:w val="0.76445584688969781"/>
          <c:h val="0.6645464015995967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Portfoliocockpit!$O$11:$O$75</c:f>
              <c:numCache>
                <c:formatCode>0.0</c:formatCode>
                <c:ptCount val="65"/>
                <c:pt idx="0">
                  <c:v>2.6191780821917807</c:v>
                </c:pt>
                <c:pt idx="1">
                  <c:v>2.591780821917808</c:v>
                </c:pt>
                <c:pt idx="2">
                  <c:v>2.5095890410958903</c:v>
                </c:pt>
                <c:pt idx="3">
                  <c:v>2.3479452054794518</c:v>
                </c:pt>
                <c:pt idx="4">
                  <c:v>2.3479452054794518</c:v>
                </c:pt>
                <c:pt idx="5">
                  <c:v>2.2630136986301368</c:v>
                </c:pt>
                <c:pt idx="6">
                  <c:v>2.0931506849315067</c:v>
                </c:pt>
                <c:pt idx="7">
                  <c:v>2.0712328767123287</c:v>
                </c:pt>
                <c:pt idx="8">
                  <c:v>2.010958904109589</c:v>
                </c:pt>
                <c:pt idx="9">
                  <c:v>1.8438356164383563</c:v>
                </c:pt>
                <c:pt idx="10">
                  <c:v>1.8438356164383563</c:v>
                </c:pt>
                <c:pt idx="11">
                  <c:v>1.7589041095890412</c:v>
                </c:pt>
                <c:pt idx="12">
                  <c:v>1.7589041095890412</c:v>
                </c:pt>
                <c:pt idx="13">
                  <c:v>1.6712328767123288</c:v>
                </c:pt>
                <c:pt idx="14">
                  <c:v>1.6712328767123288</c:v>
                </c:pt>
                <c:pt idx="15">
                  <c:v>1.5917808219178082</c:v>
                </c:pt>
                <c:pt idx="16">
                  <c:v>1.5917808219178082</c:v>
                </c:pt>
                <c:pt idx="17">
                  <c:v>1.5068493150684932</c:v>
                </c:pt>
                <c:pt idx="18">
                  <c:v>1.5068493150684932</c:v>
                </c:pt>
                <c:pt idx="19">
                  <c:v>1.4301369863013698</c:v>
                </c:pt>
                <c:pt idx="20">
                  <c:v>1.4301369863013698</c:v>
                </c:pt>
                <c:pt idx="21">
                  <c:v>1.4301369863013698</c:v>
                </c:pt>
                <c:pt idx="22">
                  <c:v>1.3424657534246576</c:v>
                </c:pt>
                <c:pt idx="23">
                  <c:v>1.3424657534246576</c:v>
                </c:pt>
                <c:pt idx="24">
                  <c:v>1.3424657534246576</c:v>
                </c:pt>
                <c:pt idx="25">
                  <c:v>1.263013698630137</c:v>
                </c:pt>
                <c:pt idx="26">
                  <c:v>1.263013698630137</c:v>
                </c:pt>
                <c:pt idx="27">
                  <c:v>1.263013698630137</c:v>
                </c:pt>
                <c:pt idx="28">
                  <c:v>1.1726027397260275</c:v>
                </c:pt>
                <c:pt idx="29">
                  <c:v>1.1726027397260275</c:v>
                </c:pt>
                <c:pt idx="30">
                  <c:v>1.1726027397260275</c:v>
                </c:pt>
                <c:pt idx="31">
                  <c:v>1.095890410958904</c:v>
                </c:pt>
                <c:pt idx="32">
                  <c:v>1.095890410958904</c:v>
                </c:pt>
                <c:pt idx="33">
                  <c:v>1.095890410958904</c:v>
                </c:pt>
                <c:pt idx="34">
                  <c:v>1.010958904109589</c:v>
                </c:pt>
                <c:pt idx="35">
                  <c:v>1.010958904109589</c:v>
                </c:pt>
                <c:pt idx="36">
                  <c:v>1.010958904109589</c:v>
                </c:pt>
                <c:pt idx="37">
                  <c:v>0.92328767123287669</c:v>
                </c:pt>
                <c:pt idx="38">
                  <c:v>0.92328767123287669</c:v>
                </c:pt>
                <c:pt idx="39">
                  <c:v>0.92328767123287669</c:v>
                </c:pt>
                <c:pt idx="40">
                  <c:v>0.84383561643835614</c:v>
                </c:pt>
                <c:pt idx="41">
                  <c:v>0.84383561643835614</c:v>
                </c:pt>
                <c:pt idx="42">
                  <c:v>0.75890410958904109</c:v>
                </c:pt>
                <c:pt idx="43">
                  <c:v>0.75890410958904109</c:v>
                </c:pt>
                <c:pt idx="44">
                  <c:v>0.67397260273972603</c:v>
                </c:pt>
                <c:pt idx="45">
                  <c:v>0.67397260273972603</c:v>
                </c:pt>
                <c:pt idx="46">
                  <c:v>0.59178082191780823</c:v>
                </c:pt>
                <c:pt idx="47">
                  <c:v>0.59178082191780823</c:v>
                </c:pt>
                <c:pt idx="48">
                  <c:v>0.50136986301369868</c:v>
                </c:pt>
                <c:pt idx="49">
                  <c:v>0.42465753424657532</c:v>
                </c:pt>
                <c:pt idx="50">
                  <c:v>0.42465753424657532</c:v>
                </c:pt>
                <c:pt idx="51">
                  <c:v>0.34520547945205482</c:v>
                </c:pt>
                <c:pt idx="52">
                  <c:v>0.26301369863013696</c:v>
                </c:pt>
                <c:pt idx="53">
                  <c:v>0.26301369863013696</c:v>
                </c:pt>
                <c:pt idx="54">
                  <c:v>0.17260273972602741</c:v>
                </c:pt>
                <c:pt idx="55">
                  <c:v>9.5890410958904104E-2</c:v>
                </c:pt>
                <c:pt idx="56">
                  <c:v>9.5890410958904104E-2</c:v>
                </c:pt>
                <c:pt idx="57">
                  <c:v>1.0958904109589041E-2</c:v>
                </c:pt>
                <c:pt idx="58">
                  <c:v>1.0958904109589041E-2</c:v>
                </c:pt>
                <c:pt idx="59">
                  <c:v>1.0958904109589041E-2</c:v>
                </c:pt>
                <c:pt idx="60">
                  <c:v>122.69041095890411</c:v>
                </c:pt>
                <c:pt idx="61">
                  <c:v>122.69041095890411</c:v>
                </c:pt>
                <c:pt idx="62">
                  <c:v>122.69041095890411</c:v>
                </c:pt>
                <c:pt idx="63">
                  <c:v>122.69041095890411</c:v>
                </c:pt>
              </c:numCache>
            </c:numRef>
          </c:xVal>
          <c:yVal>
            <c:numRef>
              <c:f>Portfoliocockpit!$K$11:$K$75</c:f>
              <c:numCache>
                <c:formatCode>0.0%</c:formatCode>
                <c:ptCount val="65"/>
                <c:pt idx="0">
                  <c:v>0.32689968707654249</c:v>
                </c:pt>
                <c:pt idx="1">
                  <c:v>0.34572527001238212</c:v>
                </c:pt>
                <c:pt idx="2">
                  <c:v>5.2004708658938879E-2</c:v>
                </c:pt>
                <c:pt idx="3">
                  <c:v>7.4497146876944545E-2</c:v>
                </c:pt>
                <c:pt idx="4">
                  <c:v>0.6540406856595854</c:v>
                </c:pt>
                <c:pt idx="5">
                  <c:v>0.30250789868593136</c:v>
                </c:pt>
                <c:pt idx="6">
                  <c:v>0.39985024317803614</c:v>
                </c:pt>
                <c:pt idx="7">
                  <c:v>0.14002823318248131</c:v>
                </c:pt>
                <c:pt idx="8">
                  <c:v>0.13727986751124543</c:v>
                </c:pt>
                <c:pt idx="9">
                  <c:v>0.3792914691778046</c:v>
                </c:pt>
                <c:pt idx="10">
                  <c:v>0.13443804721338304</c:v>
                </c:pt>
                <c:pt idx="11">
                  <c:v>0.33808154544809382</c:v>
                </c:pt>
                <c:pt idx="12">
                  <c:v>5.7006609259145524E-2</c:v>
                </c:pt>
                <c:pt idx="13">
                  <c:v>0.28431366164510391</c:v>
                </c:pt>
                <c:pt idx="14">
                  <c:v>1.9285866934303404E-2</c:v>
                </c:pt>
                <c:pt idx="15">
                  <c:v>0.27700132636848462</c:v>
                </c:pt>
                <c:pt idx="16">
                  <c:v>-2.3587493885732412E-2</c:v>
                </c:pt>
                <c:pt idx="17">
                  <c:v>0.20072190845186899</c:v>
                </c:pt>
                <c:pt idx="18">
                  <c:v>-0.10045613893867007</c:v>
                </c:pt>
                <c:pt idx="19">
                  <c:v>0.22928898443194762</c:v>
                </c:pt>
                <c:pt idx="20">
                  <c:v>0.1163106641677842</c:v>
                </c:pt>
                <c:pt idx="21">
                  <c:v>-6.8888689306851797E-2</c:v>
                </c:pt>
                <c:pt idx="22">
                  <c:v>0.14016490542476362</c:v>
                </c:pt>
                <c:pt idx="23">
                  <c:v>1.9022802968575704E-2</c:v>
                </c:pt>
                <c:pt idx="24">
                  <c:v>-8.3641478940006189E-2</c:v>
                </c:pt>
                <c:pt idx="25">
                  <c:v>0.12987824881087492</c:v>
                </c:pt>
                <c:pt idx="26">
                  <c:v>1.4689697480439695E-2</c:v>
                </c:pt>
                <c:pt idx="27">
                  <c:v>-6.5232945908764883E-2</c:v>
                </c:pt>
                <c:pt idx="28">
                  <c:v>0.12172924956056909</c:v>
                </c:pt>
                <c:pt idx="29">
                  <c:v>1.4229087787838155E-2</c:v>
                </c:pt>
                <c:pt idx="30">
                  <c:v>-9.0959496709764831E-2</c:v>
                </c:pt>
                <c:pt idx="31">
                  <c:v>7.5060554279488295E-2</c:v>
                </c:pt>
                <c:pt idx="32">
                  <c:v>-1.8073973142253324E-2</c:v>
                </c:pt>
                <c:pt idx="33">
                  <c:v>-0.10194621049562659</c:v>
                </c:pt>
                <c:pt idx="34">
                  <c:v>5.5528430108805524E-2</c:v>
                </c:pt>
                <c:pt idx="35">
                  <c:v>-4.6014265516483861E-2</c:v>
                </c:pt>
                <c:pt idx="36">
                  <c:v>-7.2839873226111185E-2</c:v>
                </c:pt>
                <c:pt idx="37">
                  <c:v>2.7816394314519988E-2</c:v>
                </c:pt>
                <c:pt idx="38">
                  <c:v>-7.0746253533290546E-2</c:v>
                </c:pt>
                <c:pt idx="39">
                  <c:v>-8.9507015854030439E-2</c:v>
                </c:pt>
                <c:pt idx="40">
                  <c:v>-4.2586747454755311E-2</c:v>
                </c:pt>
                <c:pt idx="41">
                  <c:v>-5.0638237337412823E-2</c:v>
                </c:pt>
                <c:pt idx="42">
                  <c:v>-0.13109685626595841</c:v>
                </c:pt>
                <c:pt idx="43">
                  <c:v>-7.8692731138331376E-2</c:v>
                </c:pt>
                <c:pt idx="44">
                  <c:v>-8.7000773656606994E-2</c:v>
                </c:pt>
                <c:pt idx="45">
                  <c:v>-5.9630647127960401E-2</c:v>
                </c:pt>
                <c:pt idx="46">
                  <c:v>-0.11960862619808303</c:v>
                </c:pt>
                <c:pt idx="47">
                  <c:v>-7.4946032477534591E-2</c:v>
                </c:pt>
                <c:pt idx="48">
                  <c:v>-3.9644243626724883E-2</c:v>
                </c:pt>
                <c:pt idx="49">
                  <c:v>-1.2526512173762817E-2</c:v>
                </c:pt>
                <c:pt idx="50">
                  <c:v>-4.9781025365270007E-3</c:v>
                </c:pt>
                <c:pt idx="51">
                  <c:v>-0.10112130479102942</c:v>
                </c:pt>
                <c:pt idx="52">
                  <c:v>-4.328957361397414E-2</c:v>
                </c:pt>
                <c:pt idx="53">
                  <c:v>-1.2981782974206683E-2</c:v>
                </c:pt>
                <c:pt idx="54">
                  <c:v>2.95723384895367E-3</c:v>
                </c:pt>
                <c:pt idx="55">
                  <c:v>3.7289730619927138E-2</c:v>
                </c:pt>
                <c:pt idx="56">
                  <c:v>3.3747450384793168E-2</c:v>
                </c:pt>
                <c:pt idx="57">
                  <c:v>5.3068048916659711E-3</c:v>
                </c:pt>
                <c:pt idx="58">
                  <c:v>8.103238551660551E-3</c:v>
                </c:pt>
                <c:pt idx="59">
                  <c:v>3.0681958602632024E-3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4A-4887-84DF-867A2FA89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38464"/>
        <c:axId val="60318080"/>
      </c:scatterChart>
      <c:valAx>
        <c:axId val="60238464"/>
        <c:scaling>
          <c:orientation val="minMax"/>
          <c:max val="2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de-DE" sz="1100"/>
                  <a:t>Halterdauer in Jahren</a:t>
                </a:r>
              </a:p>
            </c:rich>
          </c:tx>
          <c:layout>
            <c:manualLayout>
              <c:xMode val="edge"/>
              <c:yMode val="edge"/>
              <c:x val="0.44644141024844108"/>
              <c:y val="0.8901539327886038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318080"/>
        <c:crosses val="autoZero"/>
        <c:crossBetween val="midCat"/>
        <c:majorUnit val="1"/>
      </c:valAx>
      <c:valAx>
        <c:axId val="6031808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de-DE" sz="1100"/>
                  <a:t>Gesamtrendite</a:t>
                </a:r>
              </a:p>
            </c:rich>
          </c:tx>
          <c:layout>
            <c:manualLayout>
              <c:xMode val="edge"/>
              <c:yMode val="edge"/>
              <c:x val="3.3840989821033146E-2"/>
              <c:y val="0.13047903853855014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6023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251460</xdr:colOff>
      <xdr:row>79</xdr:row>
      <xdr:rowOff>38100</xdr:rowOff>
    </xdr:from>
    <xdr:to>
      <xdr:col>8</xdr:col>
      <xdr:colOff>548640</xdr:colOff>
      <xdr:row>103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739140</xdr:colOff>
      <xdr:row>79</xdr:row>
      <xdr:rowOff>35860</xdr:rowOff>
    </xdr:from>
    <xdr:to>
      <xdr:col>15</xdr:col>
      <xdr:colOff>579120</xdr:colOff>
      <xdr:row>103</xdr:row>
      <xdr:rowOff>26894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Verbindung2" connectionId="1" autoFormatId="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Verbindung2" connectionId="2" autoFormatId="0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Verbindung2" connectionId="3" autoFormatId="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O78"/>
  <sheetViews>
    <sheetView tabSelected="1" topLeftCell="A37" zoomScaleNormal="100" workbookViewId="0">
      <selection activeCell="D11" sqref="D11:D70"/>
    </sheetView>
  </sheetViews>
  <sheetFormatPr baseColWidth="10" defaultColWidth="11.5703125" defaultRowHeight="14.25" outlineLevelRow="1"/>
  <cols>
    <col min="1" max="1" width="38.140625" style="2" customWidth="1"/>
    <col min="2" max="2" width="14.5703125" style="2" customWidth="1"/>
    <col min="3" max="3" width="15.85546875" style="2" customWidth="1"/>
    <col min="4" max="4" width="10.140625" style="2" customWidth="1"/>
    <col min="5" max="5" width="10" style="2" customWidth="1"/>
    <col min="6" max="6" width="15.140625" style="2" customWidth="1"/>
    <col min="7" max="7" width="10.28515625" style="44" customWidth="1"/>
    <col min="8" max="8" width="11.5703125" style="2" customWidth="1"/>
    <col min="9" max="9" width="14.42578125" style="2" customWidth="1"/>
    <col min="10" max="10" width="18.85546875" style="2" customWidth="1"/>
    <col min="11" max="11" width="17.42578125" style="2" customWidth="1"/>
    <col min="12" max="12" width="16.5703125" style="2" customWidth="1"/>
    <col min="13" max="13" width="20.28515625" style="2" customWidth="1"/>
    <col min="14" max="14" width="21.85546875" style="2" customWidth="1"/>
    <col min="15" max="16384" width="11.5703125" style="2"/>
  </cols>
  <sheetData>
    <row r="1" spans="1:15" ht="12.6" customHeight="1" outlineLevel="1">
      <c r="A1" s="18"/>
      <c r="B1" s="19"/>
      <c r="C1" s="19"/>
      <c r="D1" s="19"/>
      <c r="E1" s="20"/>
      <c r="F1" s="20"/>
      <c r="G1" s="43"/>
      <c r="H1" s="20"/>
      <c r="I1" s="20"/>
      <c r="J1" s="21"/>
      <c r="K1" s="21"/>
      <c r="L1" s="21"/>
      <c r="M1" s="21"/>
      <c r="N1" s="21"/>
    </row>
    <row r="2" spans="1:15" ht="30" customHeight="1" outlineLevel="1">
      <c r="A2" s="22" t="s">
        <v>32</v>
      </c>
      <c r="B2" s="32">
        <f>A0RPWH!A2</f>
        <v>44781</v>
      </c>
      <c r="L2" s="41" t="s">
        <v>36</v>
      </c>
      <c r="M2" s="41" t="s">
        <v>37</v>
      </c>
      <c r="N2" s="42" t="s">
        <v>38</v>
      </c>
    </row>
    <row r="3" spans="1:15">
      <c r="K3" s="2" t="s">
        <v>19</v>
      </c>
      <c r="L3" s="40">
        <f>SUMIFS(D11:D75,B11:B75,"A0RPWH")</f>
        <v>2033.5474999999997</v>
      </c>
      <c r="M3" s="35">
        <f>SUMIFS(H11:H75,B11:B75,"A0RPWH")</f>
        <v>154289.31591999996</v>
      </c>
      <c r="N3" s="36">
        <f>100/H76*M3</f>
        <v>42.924443636795282</v>
      </c>
    </row>
    <row r="4" spans="1:15">
      <c r="K4" s="2" t="s">
        <v>34</v>
      </c>
      <c r="L4" s="40">
        <f>SUMIFS(D11:D75,B11:B75,"A1103G")</f>
        <v>2546.8149999999996</v>
      </c>
      <c r="M4" s="35">
        <f>SUMIFS(H11:H75,B11:B75,"A1103G")</f>
        <v>112289.07335000001</v>
      </c>
      <c r="N4" s="36">
        <f>100/H76*M4</f>
        <v>31.239661484656658</v>
      </c>
    </row>
    <row r="5" spans="1:15">
      <c r="K5" s="2" t="s">
        <v>20</v>
      </c>
      <c r="L5" s="40">
        <f>SUMIFS(D11:D75,B11:B75,"A111X9")</f>
        <v>3205.6874999999991</v>
      </c>
      <c r="M5" s="35">
        <f>SUMIFS(H11:H75,B11:B75,"A111X9")</f>
        <v>92865.561187499989</v>
      </c>
      <c r="N5" s="36">
        <f>100/H76*M5</f>
        <v>25.835894878548032</v>
      </c>
    </row>
    <row r="7" spans="1:15" ht="18">
      <c r="A7" s="3" t="s">
        <v>18</v>
      </c>
      <c r="F7" s="1"/>
      <c r="G7" s="45"/>
    </row>
    <row r="8" spans="1:15" ht="18">
      <c r="A8" s="3"/>
    </row>
    <row r="9" spans="1:15" ht="27" customHeight="1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  <c r="F9" s="23"/>
      <c r="G9" s="46"/>
      <c r="H9" s="24"/>
      <c r="I9" s="24"/>
      <c r="J9" s="24"/>
      <c r="K9" s="24"/>
      <c r="L9" s="24"/>
      <c r="M9" s="37"/>
    </row>
    <row r="10" spans="1:15" ht="60">
      <c r="A10" s="5" t="s">
        <v>112</v>
      </c>
      <c r="B10" s="5" t="s">
        <v>0</v>
      </c>
      <c r="C10" s="6" t="s">
        <v>15</v>
      </c>
      <c r="D10" s="5" t="s">
        <v>2</v>
      </c>
      <c r="E10" s="5" t="s">
        <v>1</v>
      </c>
      <c r="F10" s="7" t="s">
        <v>9</v>
      </c>
      <c r="G10" s="47" t="s">
        <v>10</v>
      </c>
      <c r="H10" s="7" t="s">
        <v>11</v>
      </c>
      <c r="I10" s="7" t="s">
        <v>12</v>
      </c>
      <c r="J10" s="7" t="s">
        <v>13</v>
      </c>
      <c r="K10" s="7" t="s">
        <v>46</v>
      </c>
      <c r="L10" s="7" t="s">
        <v>14</v>
      </c>
      <c r="M10" s="7" t="s">
        <v>35</v>
      </c>
      <c r="N10" s="53" t="s">
        <v>16</v>
      </c>
      <c r="O10" s="54"/>
    </row>
    <row r="11" spans="1:15" ht="15">
      <c r="A11" s="8" t="s">
        <v>30</v>
      </c>
      <c r="B11" s="9" t="s">
        <v>19</v>
      </c>
      <c r="C11" s="10">
        <v>43826</v>
      </c>
      <c r="D11" s="26">
        <v>100.2675</v>
      </c>
      <c r="E11" s="26">
        <v>56.991999999999997</v>
      </c>
      <c r="F11" s="33">
        <f>D11*E11</f>
        <v>5714.4453599999997</v>
      </c>
      <c r="G11" s="52">
        <f>VLOOKUP(B11,Kurse!A:C,3,FALSE)</f>
        <v>75.872</v>
      </c>
      <c r="H11" s="33">
        <f>D11*G11</f>
        <v>7607.4957599999998</v>
      </c>
      <c r="I11" s="12">
        <f>IFERROR((G11-E11)/E11,"")</f>
        <v>0.33127456485120726</v>
      </c>
      <c r="J11" s="12">
        <f t="shared" ref="J11:J22" si="0">IFERROR(H11/$H$76,"")</f>
        <v>2.1164623163965297E-2</v>
      </c>
      <c r="K11" s="12">
        <f t="shared" ref="K11:K42" si="1">IFERROR((H11-F11-M11)/F11,"")</f>
        <v>0.32689968707654249</v>
      </c>
      <c r="L11" s="13">
        <f t="shared" ref="L11:L42" ca="1" si="2">IFERROR(((H11-M11)/F11)^(1/O11)-1,"")</f>
        <v>0.11403665499889648</v>
      </c>
      <c r="M11" s="39">
        <v>25</v>
      </c>
      <c r="N11" s="14">
        <f t="shared" ref="N11:N42" ca="1" si="3">TODAY()-C11</f>
        <v>956</v>
      </c>
      <c r="O11" s="15">
        <f ca="1">N11/365</f>
        <v>2.6191780821917807</v>
      </c>
    </row>
    <row r="12" spans="1:15" ht="15">
      <c r="A12" s="8" t="s">
        <v>30</v>
      </c>
      <c r="B12" s="9" t="s">
        <v>19</v>
      </c>
      <c r="C12" s="10">
        <v>43836</v>
      </c>
      <c r="D12" s="26">
        <v>101.2675</v>
      </c>
      <c r="E12" s="26">
        <v>56.369</v>
      </c>
      <c r="F12" s="33">
        <f t="shared" ref="F12:F38" si="4">D12*E12</f>
        <v>5708.3477075000001</v>
      </c>
      <c r="G12" s="52">
        <f>VLOOKUP(B12,Kurse!A:C,3,FALSE)</f>
        <v>75.872</v>
      </c>
      <c r="H12" s="33">
        <f t="shared" ref="H12:H38" si="5">D12*G12</f>
        <v>7683.3677600000001</v>
      </c>
      <c r="I12" s="12">
        <f t="shared" ref="I12:I38" si="6">IFERROR((G12-E12)/E12,"")</f>
        <v>0.34598804307332043</v>
      </c>
      <c r="J12" s="12">
        <f t="shared" si="0"/>
        <v>2.1375704752356003E-2</v>
      </c>
      <c r="K12" s="12">
        <f t="shared" si="1"/>
        <v>0.34572527001238212</v>
      </c>
      <c r="L12" s="13">
        <f t="shared" ca="1" si="2"/>
        <v>0.12138800884966994</v>
      </c>
      <c r="M12" s="39">
        <v>1.5</v>
      </c>
      <c r="N12" s="14">
        <f t="shared" ca="1" si="3"/>
        <v>946</v>
      </c>
      <c r="O12" s="15">
        <f t="shared" ref="O12:O58" ca="1" si="7">N12/365</f>
        <v>2.591780821917808</v>
      </c>
    </row>
    <row r="13" spans="1:15" ht="15">
      <c r="A13" s="8" t="s">
        <v>29</v>
      </c>
      <c r="B13" s="9" t="s">
        <v>20</v>
      </c>
      <c r="C13" s="10">
        <v>43851</v>
      </c>
      <c r="D13" s="26">
        <v>102.2675</v>
      </c>
      <c r="E13" s="26">
        <v>27.443999999999999</v>
      </c>
      <c r="F13" s="33">
        <f t="shared" si="4"/>
        <v>2806.6292699999999</v>
      </c>
      <c r="G13" s="52">
        <f>VLOOKUP(B13,Kurse!A:C,3,FALSE)</f>
        <v>28.969000000000001</v>
      </c>
      <c r="H13" s="33">
        <f t="shared" si="5"/>
        <v>2962.5872075000002</v>
      </c>
      <c r="I13" s="12">
        <f t="shared" si="6"/>
        <v>5.5567701501238964E-2</v>
      </c>
      <c r="J13" s="12">
        <f t="shared" si="0"/>
        <v>8.2421395706596835E-3</v>
      </c>
      <c r="K13" s="12">
        <f t="shared" si="1"/>
        <v>5.2004708658938879E-2</v>
      </c>
      <c r="L13" s="13">
        <f t="shared" ca="1" si="2"/>
        <v>2.0406983030684112E-2</v>
      </c>
      <c r="M13" s="39">
        <v>10</v>
      </c>
      <c r="N13" s="14">
        <f t="shared" ca="1" si="3"/>
        <v>931</v>
      </c>
      <c r="O13" s="15">
        <f ca="1">N14/365</f>
        <v>2.5095890410958903</v>
      </c>
    </row>
    <row r="14" spans="1:15" ht="15">
      <c r="A14" s="8" t="s">
        <v>29</v>
      </c>
      <c r="B14" s="9" t="s">
        <v>20</v>
      </c>
      <c r="C14" s="10">
        <v>43866</v>
      </c>
      <c r="D14" s="26">
        <v>103.2675</v>
      </c>
      <c r="E14" s="26">
        <v>26.946999999999999</v>
      </c>
      <c r="F14" s="33">
        <f t="shared" si="4"/>
        <v>2782.7493224999998</v>
      </c>
      <c r="G14" s="52">
        <f>VLOOKUP(B14,Kurse!A:C,3,FALSE)</f>
        <v>28.969000000000001</v>
      </c>
      <c r="H14" s="33">
        <f t="shared" si="5"/>
        <v>2991.5562075000003</v>
      </c>
      <c r="I14" s="12">
        <f t="shared" si="6"/>
        <v>7.5036182135302706E-2</v>
      </c>
      <c r="J14" s="12">
        <f t="shared" si="0"/>
        <v>8.3227334990402507E-3</v>
      </c>
      <c r="K14" s="12">
        <f t="shared" si="1"/>
        <v>7.4497146876944545E-2</v>
      </c>
      <c r="L14" s="13">
        <f t="shared" ca="1" si="2"/>
        <v>3.1075477063401857E-2</v>
      </c>
      <c r="M14" s="39">
        <v>1.5</v>
      </c>
      <c r="N14" s="14">
        <f t="shared" ca="1" si="3"/>
        <v>916</v>
      </c>
      <c r="O14" s="15">
        <f ca="1">N15/365</f>
        <v>2.3479452054794518</v>
      </c>
    </row>
    <row r="15" spans="1:15" ht="15">
      <c r="A15" s="8" t="s">
        <v>30</v>
      </c>
      <c r="B15" s="9" t="s">
        <v>19</v>
      </c>
      <c r="C15" s="10">
        <v>43925</v>
      </c>
      <c r="D15" s="26">
        <v>104.2675</v>
      </c>
      <c r="E15" s="26">
        <v>45.862000000000002</v>
      </c>
      <c r="F15" s="33">
        <f t="shared" si="4"/>
        <v>4781.9160849999998</v>
      </c>
      <c r="G15" s="52">
        <f>VLOOKUP(B15,Kurse!A:C,3,FALSE)</f>
        <v>75.872</v>
      </c>
      <c r="H15" s="33">
        <f t="shared" si="5"/>
        <v>7910.9837600000001</v>
      </c>
      <c r="I15" s="12">
        <f t="shared" si="6"/>
        <v>0.6543543674501765</v>
      </c>
      <c r="J15" s="12">
        <f t="shared" si="0"/>
        <v>2.2008949517528128E-2</v>
      </c>
      <c r="K15" s="12">
        <f t="shared" si="1"/>
        <v>0.6540406856595854</v>
      </c>
      <c r="L15" s="13">
        <f t="shared" ca="1" si="2"/>
        <v>0.23902413192990579</v>
      </c>
      <c r="M15" s="39">
        <v>1.5</v>
      </c>
      <c r="N15" s="14">
        <f t="shared" ca="1" si="3"/>
        <v>857</v>
      </c>
      <c r="O15" s="15">
        <f t="shared" ca="1" si="7"/>
        <v>2.3479452054794518</v>
      </c>
    </row>
    <row r="16" spans="1:15" ht="15">
      <c r="A16" s="8" t="s">
        <v>29</v>
      </c>
      <c r="B16" s="9" t="s">
        <v>20</v>
      </c>
      <c r="C16" s="10">
        <v>43956</v>
      </c>
      <c r="D16" s="26">
        <v>105.2675</v>
      </c>
      <c r="E16" s="26">
        <v>22.23</v>
      </c>
      <c r="F16" s="33">
        <f t="shared" si="4"/>
        <v>2340.0965249999999</v>
      </c>
      <c r="G16" s="52">
        <f>VLOOKUP(B16,Kurse!A:C,3,FALSE)</f>
        <v>28.969000000000001</v>
      </c>
      <c r="H16" s="33">
        <f t="shared" si="5"/>
        <v>3049.4942074999999</v>
      </c>
      <c r="I16" s="12">
        <f t="shared" si="6"/>
        <v>0.30314889788574001</v>
      </c>
      <c r="J16" s="12">
        <f t="shared" si="0"/>
        <v>8.4839213558013851E-3</v>
      </c>
      <c r="K16" s="12">
        <f t="shared" si="1"/>
        <v>0.30250789868593136</v>
      </c>
      <c r="L16" s="13">
        <f t="shared" ca="1" si="2"/>
        <v>0.12388050348180002</v>
      </c>
      <c r="M16" s="39">
        <v>1.5</v>
      </c>
      <c r="N16" s="14">
        <f t="shared" ca="1" si="3"/>
        <v>826</v>
      </c>
      <c r="O16" s="15">
        <f t="shared" ca="1" si="7"/>
        <v>2.2630136986301368</v>
      </c>
    </row>
    <row r="17" spans="1:15" ht="15">
      <c r="A17" s="8" t="s">
        <v>30</v>
      </c>
      <c r="B17" s="9" t="s">
        <v>19</v>
      </c>
      <c r="C17" s="10">
        <v>44018</v>
      </c>
      <c r="D17" s="26">
        <v>106.2675</v>
      </c>
      <c r="E17" s="26">
        <v>54.19</v>
      </c>
      <c r="F17" s="33">
        <f t="shared" si="4"/>
        <v>5758.6358249999994</v>
      </c>
      <c r="G17" s="52">
        <f>VLOOKUP(B17,Kurse!A:C,3,FALSE)</f>
        <v>75.872</v>
      </c>
      <c r="H17" s="33">
        <f t="shared" si="5"/>
        <v>8062.7277599999998</v>
      </c>
      <c r="I17" s="12">
        <f t="shared" si="6"/>
        <v>0.40011072153533866</v>
      </c>
      <c r="J17" s="12">
        <f t="shared" si="0"/>
        <v>2.2431112694309543E-2</v>
      </c>
      <c r="K17" s="12">
        <f t="shared" si="1"/>
        <v>0.39985024317803614</v>
      </c>
      <c r="L17" s="13">
        <f t="shared" ca="1" si="2"/>
        <v>0.17433034211888243</v>
      </c>
      <c r="M17" s="39">
        <v>1.5</v>
      </c>
      <c r="N17" s="14">
        <f t="shared" ca="1" si="3"/>
        <v>764</v>
      </c>
      <c r="O17" s="15">
        <f t="shared" ca="1" si="7"/>
        <v>2.0931506849315067</v>
      </c>
    </row>
    <row r="18" spans="1:15" ht="15" outlineLevel="1">
      <c r="A18" s="8" t="s">
        <v>29</v>
      </c>
      <c r="B18" s="9" t="s">
        <v>20</v>
      </c>
      <c r="C18" s="10">
        <v>44026</v>
      </c>
      <c r="D18" s="26">
        <v>107.2675</v>
      </c>
      <c r="E18" s="26">
        <v>25.329000000000001</v>
      </c>
      <c r="F18" s="33">
        <f t="shared" si="4"/>
        <v>2716.9785075</v>
      </c>
      <c r="G18" s="52">
        <f>VLOOKUP(B18,Kurse!A:C,3,FALSE)</f>
        <v>28.969000000000001</v>
      </c>
      <c r="H18" s="33">
        <f t="shared" si="5"/>
        <v>3107.4322075</v>
      </c>
      <c r="I18" s="12">
        <f t="shared" si="6"/>
        <v>0.14370879229341862</v>
      </c>
      <c r="J18" s="12">
        <f t="shared" si="0"/>
        <v>8.6451092125625212E-3</v>
      </c>
      <c r="K18" s="12">
        <f t="shared" si="1"/>
        <v>0.14002823318248131</v>
      </c>
      <c r="L18" s="13">
        <f t="shared" ca="1" si="2"/>
        <v>6.53175850831198E-2</v>
      </c>
      <c r="M18" s="39">
        <v>10</v>
      </c>
      <c r="N18" s="14">
        <f t="shared" ca="1" si="3"/>
        <v>756</v>
      </c>
      <c r="O18" s="15">
        <f t="shared" ca="1" si="7"/>
        <v>2.0712328767123287</v>
      </c>
    </row>
    <row r="19" spans="1:15" ht="15" outlineLevel="1">
      <c r="A19" s="8" t="s">
        <v>29</v>
      </c>
      <c r="B19" s="9" t="s">
        <v>20</v>
      </c>
      <c r="C19" s="10">
        <v>44048</v>
      </c>
      <c r="D19" s="26">
        <v>108.2675</v>
      </c>
      <c r="E19" s="26">
        <v>25.46</v>
      </c>
      <c r="F19" s="33">
        <f t="shared" ref="F19" si="8">D19*E19</f>
        <v>2756.49055</v>
      </c>
      <c r="G19" s="52">
        <f>VLOOKUP(B19,Kurse!A:C,3,FALSE)</f>
        <v>28.969000000000001</v>
      </c>
      <c r="H19" s="33">
        <f t="shared" ref="H19" si="9">D19*G19</f>
        <v>3136.4012075000001</v>
      </c>
      <c r="I19" s="12">
        <f t="shared" ref="I19" si="10">IFERROR((G19-E19)/E19,"")</f>
        <v>0.13782403770620583</v>
      </c>
      <c r="J19" s="12">
        <f t="shared" si="0"/>
        <v>8.7257031409430884E-3</v>
      </c>
      <c r="K19" s="12">
        <f t="shared" si="1"/>
        <v>0.13727986751124543</v>
      </c>
      <c r="L19" s="13">
        <f t="shared" ca="1" si="2"/>
        <v>6.6059509399659211E-2</v>
      </c>
      <c r="M19" s="39">
        <v>1.5</v>
      </c>
      <c r="N19" s="14">
        <f t="shared" ca="1" si="3"/>
        <v>734</v>
      </c>
      <c r="O19" s="15">
        <f t="shared" ref="O19" ca="1" si="11">N19/365</f>
        <v>2.010958904109589</v>
      </c>
    </row>
    <row r="20" spans="1:15" ht="15" outlineLevel="1">
      <c r="A20" s="8" t="s">
        <v>30</v>
      </c>
      <c r="B20" s="9" t="s">
        <v>19</v>
      </c>
      <c r="C20" s="10">
        <v>44109</v>
      </c>
      <c r="D20" s="26">
        <v>109.2675</v>
      </c>
      <c r="E20" s="26">
        <v>54.997999999999998</v>
      </c>
      <c r="F20" s="33">
        <f>D20*E20</f>
        <v>6009.4939649999997</v>
      </c>
      <c r="G20" s="52">
        <f>VLOOKUP(B20,Kurse!A:C,3,FALSE)</f>
        <v>75.872</v>
      </c>
      <c r="H20" s="33">
        <f>D20*G20</f>
        <v>8290.3437599999997</v>
      </c>
      <c r="I20" s="12">
        <f>IFERROR((G20-E20)/E20,"")</f>
        <v>0.37954107422088079</v>
      </c>
      <c r="J20" s="12">
        <f t="shared" si="0"/>
        <v>2.3064357459481665E-2</v>
      </c>
      <c r="K20" s="12">
        <f t="shared" si="1"/>
        <v>0.3792914691778046</v>
      </c>
      <c r="L20" s="13">
        <f t="shared" ca="1" si="2"/>
        <v>0.19053491663821331</v>
      </c>
      <c r="M20" s="39">
        <v>1.5</v>
      </c>
      <c r="N20" s="14">
        <f t="shared" ca="1" si="3"/>
        <v>673</v>
      </c>
      <c r="O20" s="15">
        <f ca="1">N20/365</f>
        <v>1.8438356164383563</v>
      </c>
    </row>
    <row r="21" spans="1:15" ht="15" outlineLevel="1">
      <c r="A21" s="8" t="s">
        <v>29</v>
      </c>
      <c r="B21" s="9" t="s">
        <v>20</v>
      </c>
      <c r="C21" s="10">
        <v>44109</v>
      </c>
      <c r="D21" s="26">
        <v>110.2675</v>
      </c>
      <c r="E21" s="26">
        <v>25.524000000000001</v>
      </c>
      <c r="F21" s="33">
        <f t="shared" si="4"/>
        <v>2814.46767</v>
      </c>
      <c r="G21" s="52">
        <f>VLOOKUP(B21,Kurse!A:C,3,FALSE)</f>
        <v>28.969000000000001</v>
      </c>
      <c r="H21" s="33">
        <f t="shared" si="5"/>
        <v>3194.3392075000002</v>
      </c>
      <c r="I21" s="12">
        <f t="shared" si="6"/>
        <v>0.13497100767904718</v>
      </c>
      <c r="J21" s="12">
        <f t="shared" si="0"/>
        <v>8.8868909977042228E-3</v>
      </c>
      <c r="K21" s="12">
        <f t="shared" si="1"/>
        <v>0.13443804721338304</v>
      </c>
      <c r="L21" s="13">
        <f t="shared" ca="1" si="2"/>
        <v>7.080460900235086E-2</v>
      </c>
      <c r="M21" s="39">
        <v>1.5</v>
      </c>
      <c r="N21" s="14">
        <f t="shared" ca="1" si="3"/>
        <v>673</v>
      </c>
      <c r="O21" s="15">
        <f t="shared" ca="1" si="7"/>
        <v>1.8438356164383563</v>
      </c>
    </row>
    <row r="22" spans="1:15" ht="15" outlineLevel="1">
      <c r="A22" s="8" t="s">
        <v>30</v>
      </c>
      <c r="B22" s="9" t="s">
        <v>19</v>
      </c>
      <c r="C22" s="10">
        <v>44140</v>
      </c>
      <c r="D22" s="26">
        <v>111.2675</v>
      </c>
      <c r="E22" s="26">
        <v>56.692</v>
      </c>
      <c r="F22" s="33">
        <f>D22*E22</f>
        <v>6307.9771099999998</v>
      </c>
      <c r="G22" s="52">
        <f>VLOOKUP(B22,Kurse!A:C,3,FALSE)</f>
        <v>75.872</v>
      </c>
      <c r="H22" s="33">
        <f>D22*G22</f>
        <v>8442.0877600000003</v>
      </c>
      <c r="I22" s="12">
        <f>IFERROR((G22-E22)/E22,"")</f>
        <v>0.33831933958936006</v>
      </c>
      <c r="J22" s="12">
        <f t="shared" si="0"/>
        <v>2.3486520636263084E-2</v>
      </c>
      <c r="K22" s="12">
        <f t="shared" si="1"/>
        <v>0.33808154544809382</v>
      </c>
      <c r="L22" s="13">
        <f t="shared" ca="1" si="2"/>
        <v>0.18007573021742207</v>
      </c>
      <c r="M22" s="39">
        <v>1.5</v>
      </c>
      <c r="N22" s="14">
        <f t="shared" ca="1" si="3"/>
        <v>642</v>
      </c>
      <c r="O22" s="15">
        <f ca="1">N22/365</f>
        <v>1.7589041095890412</v>
      </c>
    </row>
    <row r="23" spans="1:15" ht="15" outlineLevel="1">
      <c r="A23" s="8" t="s">
        <v>29</v>
      </c>
      <c r="B23" s="9" t="s">
        <v>20</v>
      </c>
      <c r="C23" s="10">
        <v>44140</v>
      </c>
      <c r="D23" s="26">
        <v>112.2675</v>
      </c>
      <c r="E23" s="26">
        <v>27.393999999999998</v>
      </c>
      <c r="F23" s="33">
        <f t="shared" si="4"/>
        <v>3075.4558949999996</v>
      </c>
      <c r="G23" s="52">
        <f>VLOOKUP(B23,Kurse!A:C,3,FALSE)</f>
        <v>28.969000000000001</v>
      </c>
      <c r="H23" s="33">
        <f t="shared" si="5"/>
        <v>3252.2772075000003</v>
      </c>
      <c r="I23" s="12">
        <f t="shared" si="6"/>
        <v>5.7494341826677481E-2</v>
      </c>
      <c r="J23" s="12">
        <f t="shared" ref="J23" si="12">IFERROR(H23/$H$76,"")</f>
        <v>9.0480788544653589E-3</v>
      </c>
      <c r="K23" s="12">
        <f t="shared" si="1"/>
        <v>5.7006609259145524E-2</v>
      </c>
      <c r="L23" s="13">
        <f t="shared" ca="1" si="2"/>
        <v>3.2022193131809429E-2</v>
      </c>
      <c r="M23" s="39">
        <v>1.5</v>
      </c>
      <c r="N23" s="14">
        <f t="shared" ca="1" si="3"/>
        <v>642</v>
      </c>
      <c r="O23" s="15">
        <f t="shared" ca="1" si="7"/>
        <v>1.7589041095890412</v>
      </c>
    </row>
    <row r="24" spans="1:15" ht="15" outlineLevel="1">
      <c r="A24" s="8" t="s">
        <v>30</v>
      </c>
      <c r="B24" s="9" t="s">
        <v>19</v>
      </c>
      <c r="C24" s="10">
        <v>44172</v>
      </c>
      <c r="D24" s="26">
        <v>113.2675</v>
      </c>
      <c r="E24" s="26">
        <v>59.065600000000003</v>
      </c>
      <c r="F24" s="33">
        <f>D24*E24</f>
        <v>6690.2128480000001</v>
      </c>
      <c r="G24" s="52">
        <f>VLOOKUP(B24,Kurse!A:C,3,FALSE)</f>
        <v>75.872</v>
      </c>
      <c r="H24" s="33">
        <f>D24*G24</f>
        <v>8593.8317599999991</v>
      </c>
      <c r="I24" s="12">
        <f>IFERROR((G24-E24)/E24,"")</f>
        <v>0.28453786975837025</v>
      </c>
      <c r="J24" s="12">
        <f t="shared" ref="J24:J42" si="13">IFERROR(H24/$H$76,"")</f>
        <v>2.3908683813044496E-2</v>
      </c>
      <c r="K24" s="12">
        <f t="shared" si="1"/>
        <v>0.28431366164510391</v>
      </c>
      <c r="L24" s="13">
        <f t="shared" ca="1" si="2"/>
        <v>0.16151416906441485</v>
      </c>
      <c r="M24" s="39">
        <v>1.5</v>
      </c>
      <c r="N24" s="14">
        <f t="shared" ca="1" si="3"/>
        <v>610</v>
      </c>
      <c r="O24" s="15">
        <f ca="1">N24/365</f>
        <v>1.6712328767123288</v>
      </c>
    </row>
    <row r="25" spans="1:15" ht="15" outlineLevel="1">
      <c r="A25" s="8" t="s">
        <v>29</v>
      </c>
      <c r="B25" s="9" t="s">
        <v>20</v>
      </c>
      <c r="C25" s="10">
        <v>44172</v>
      </c>
      <c r="D25" s="26">
        <v>114.2675</v>
      </c>
      <c r="E25" s="26">
        <v>28.408000000000001</v>
      </c>
      <c r="F25" s="33">
        <f t="shared" si="4"/>
        <v>3246.11114</v>
      </c>
      <c r="G25" s="52">
        <f>VLOOKUP(B25,Kurse!A:C,3,FALSE)</f>
        <v>28.969000000000001</v>
      </c>
      <c r="H25" s="33">
        <f t="shared" si="5"/>
        <v>3310.2152074999999</v>
      </c>
      <c r="I25" s="12">
        <f t="shared" si="6"/>
        <v>1.9747958321599545E-2</v>
      </c>
      <c r="J25" s="12">
        <f t="shared" si="13"/>
        <v>9.2092667112264933E-3</v>
      </c>
      <c r="K25" s="12">
        <f t="shared" si="1"/>
        <v>1.9285866934303404E-2</v>
      </c>
      <c r="L25" s="13">
        <f t="shared" ca="1" si="2"/>
        <v>1.1495608266717694E-2</v>
      </c>
      <c r="M25" s="39">
        <v>1.5</v>
      </c>
      <c r="N25" s="14">
        <f t="shared" ca="1" si="3"/>
        <v>610</v>
      </c>
      <c r="O25" s="15">
        <f t="shared" ca="1" si="7"/>
        <v>1.6712328767123288</v>
      </c>
    </row>
    <row r="26" spans="1:15" ht="15" outlineLevel="1">
      <c r="A26" s="8" t="s">
        <v>30</v>
      </c>
      <c r="B26" s="9" t="s">
        <v>19</v>
      </c>
      <c r="C26" s="10">
        <v>44201</v>
      </c>
      <c r="D26" s="26">
        <v>115.2675</v>
      </c>
      <c r="E26" s="26">
        <v>59.404000000000003</v>
      </c>
      <c r="F26" s="33">
        <f>D26*E26</f>
        <v>6847.3505700000005</v>
      </c>
      <c r="G26" s="52">
        <f>VLOOKUP(B26,Kurse!A:C,3,FALSE)</f>
        <v>75.872</v>
      </c>
      <c r="H26" s="33">
        <f>D26*G26</f>
        <v>8745.5757599999997</v>
      </c>
      <c r="I26" s="12">
        <f>IFERROR((G26-E26)/E26,"")</f>
        <v>0.27722038919938041</v>
      </c>
      <c r="J26" s="12">
        <f t="shared" si="13"/>
        <v>2.4330846989825912E-2</v>
      </c>
      <c r="K26" s="12">
        <f t="shared" si="1"/>
        <v>0.27700132636848462</v>
      </c>
      <c r="L26" s="13">
        <f t="shared" ca="1" si="2"/>
        <v>0.1660368964515242</v>
      </c>
      <c r="M26" s="39">
        <v>1.5</v>
      </c>
      <c r="N26" s="14">
        <f t="shared" ca="1" si="3"/>
        <v>581</v>
      </c>
      <c r="O26" s="15">
        <f ca="1">N26/365</f>
        <v>1.5917808219178082</v>
      </c>
    </row>
    <row r="27" spans="1:15" ht="15" outlineLevel="1">
      <c r="A27" s="8" t="s">
        <v>29</v>
      </c>
      <c r="B27" s="9" t="s">
        <v>20</v>
      </c>
      <c r="C27" s="10">
        <v>44201</v>
      </c>
      <c r="D27" s="26">
        <v>116.2675</v>
      </c>
      <c r="E27" s="26">
        <v>29.6556</v>
      </c>
      <c r="F27" s="33">
        <f t="shared" si="4"/>
        <v>3447.982473</v>
      </c>
      <c r="G27" s="52">
        <f>VLOOKUP(B27,Kurse!A:C,3,FALSE)</f>
        <v>28.969000000000001</v>
      </c>
      <c r="H27" s="33">
        <f t="shared" si="5"/>
        <v>3368.1532075</v>
      </c>
      <c r="I27" s="12">
        <f t="shared" si="6"/>
        <v>-2.3152456871552037E-2</v>
      </c>
      <c r="J27" s="12">
        <f t="shared" si="13"/>
        <v>9.3704545679876277E-3</v>
      </c>
      <c r="K27" s="12">
        <f t="shared" si="1"/>
        <v>-2.3587493885732412E-2</v>
      </c>
      <c r="L27" s="13">
        <f t="shared" ca="1" si="2"/>
        <v>-1.4883988088118194E-2</v>
      </c>
      <c r="M27" s="39">
        <v>1.5</v>
      </c>
      <c r="N27" s="14">
        <f t="shared" ca="1" si="3"/>
        <v>581</v>
      </c>
      <c r="O27" s="15">
        <f t="shared" ca="1" si="7"/>
        <v>1.5917808219178082</v>
      </c>
    </row>
    <row r="28" spans="1:15" ht="15" outlineLevel="1">
      <c r="A28" s="8" t="s">
        <v>30</v>
      </c>
      <c r="B28" s="9" t="s">
        <v>19</v>
      </c>
      <c r="C28" s="10">
        <v>44232</v>
      </c>
      <c r="D28" s="26">
        <v>117.2675</v>
      </c>
      <c r="E28" s="26">
        <v>63.177999999999997</v>
      </c>
      <c r="F28" s="33">
        <f>D28*E28</f>
        <v>7408.7261149999995</v>
      </c>
      <c r="G28" s="52">
        <f>VLOOKUP(B28,Kurse!A:C,3,FALSE)</f>
        <v>75.872</v>
      </c>
      <c r="H28" s="33">
        <f>D28*G28</f>
        <v>8897.3197600000003</v>
      </c>
      <c r="I28" s="12">
        <f>IFERROR((G28-E28)/E28,"")</f>
        <v>0.20092437240811681</v>
      </c>
      <c r="J28" s="12">
        <f t="shared" si="13"/>
        <v>2.4753010166607331E-2</v>
      </c>
      <c r="K28" s="12">
        <f t="shared" si="1"/>
        <v>0.20072190845186899</v>
      </c>
      <c r="L28" s="13">
        <f t="shared" ca="1" si="2"/>
        <v>0.12907005324206655</v>
      </c>
      <c r="M28" s="39">
        <v>1.5</v>
      </c>
      <c r="N28" s="14">
        <f t="shared" ca="1" si="3"/>
        <v>550</v>
      </c>
      <c r="O28" s="15">
        <f ca="1">N28/365</f>
        <v>1.5068493150684932</v>
      </c>
    </row>
    <row r="29" spans="1:15" ht="15" outlineLevel="1">
      <c r="A29" s="8" t="s">
        <v>29</v>
      </c>
      <c r="B29" s="9" t="s">
        <v>20</v>
      </c>
      <c r="C29" s="10">
        <v>44232</v>
      </c>
      <c r="D29" s="26">
        <v>118.2675</v>
      </c>
      <c r="E29" s="26">
        <v>32.19</v>
      </c>
      <c r="F29" s="33">
        <f t="shared" si="4"/>
        <v>3807.0308249999998</v>
      </c>
      <c r="G29" s="52">
        <f>VLOOKUP(B29,Kurse!A:C,3,FALSE)</f>
        <v>28.969000000000001</v>
      </c>
      <c r="H29" s="33">
        <f t="shared" si="5"/>
        <v>3426.0912075000001</v>
      </c>
      <c r="I29" s="12">
        <f t="shared" si="6"/>
        <v>-0.10006213109661376</v>
      </c>
      <c r="J29" s="12">
        <f t="shared" si="13"/>
        <v>9.5316424247487638E-3</v>
      </c>
      <c r="K29" s="12">
        <f t="shared" si="1"/>
        <v>-0.10045613893867007</v>
      </c>
      <c r="L29" s="13">
        <f t="shared" ca="1" si="2"/>
        <v>-6.7846240237591338E-2</v>
      </c>
      <c r="M29" s="39">
        <v>1.5</v>
      </c>
      <c r="N29" s="14">
        <f t="shared" ca="1" si="3"/>
        <v>550</v>
      </c>
      <c r="O29" s="15">
        <f t="shared" ca="1" si="7"/>
        <v>1.5068493150684932</v>
      </c>
    </row>
    <row r="30" spans="1:15" ht="15" outlineLevel="1">
      <c r="A30" s="8" t="s">
        <v>30</v>
      </c>
      <c r="B30" s="9" t="s">
        <v>19</v>
      </c>
      <c r="C30" s="10">
        <v>44260</v>
      </c>
      <c r="D30" s="26">
        <v>119.2675</v>
      </c>
      <c r="E30" s="26">
        <v>61.71</v>
      </c>
      <c r="F30" s="33">
        <f t="shared" si="4"/>
        <v>7359.9974249999996</v>
      </c>
      <c r="G30" s="52">
        <f>VLOOKUP(B30,Kurse!A:C,3,FALSE)</f>
        <v>75.872</v>
      </c>
      <c r="H30" s="33">
        <f t="shared" si="5"/>
        <v>9049.0637599999991</v>
      </c>
      <c r="I30" s="12">
        <f t="shared" si="6"/>
        <v>0.2294927888510776</v>
      </c>
      <c r="J30" s="12">
        <f t="shared" si="13"/>
        <v>2.5175173343388743E-2</v>
      </c>
      <c r="K30" s="12">
        <f t="shared" si="1"/>
        <v>0.22928898443194762</v>
      </c>
      <c r="L30" s="13">
        <f t="shared" ca="1" si="2"/>
        <v>0.15528488830837817</v>
      </c>
      <c r="M30" s="39">
        <v>1.5</v>
      </c>
      <c r="N30" s="14">
        <f t="shared" ca="1" si="3"/>
        <v>522</v>
      </c>
      <c r="O30" s="15">
        <f t="shared" ca="1" si="7"/>
        <v>1.4301369863013698</v>
      </c>
    </row>
    <row r="31" spans="1:15" ht="15" outlineLevel="1">
      <c r="A31" s="8" t="s">
        <v>33</v>
      </c>
      <c r="B31" s="9" t="s">
        <v>34</v>
      </c>
      <c r="C31" s="10">
        <v>44260</v>
      </c>
      <c r="D31" s="26">
        <v>120.2675</v>
      </c>
      <c r="E31" s="26">
        <v>39.485001099999998</v>
      </c>
      <c r="F31" s="33">
        <f>D31*E31</f>
        <v>4748.7623697942499</v>
      </c>
      <c r="G31" s="52">
        <f>VLOOKUP(B31,Kurse!A:C,3,FALSE)</f>
        <v>44.09</v>
      </c>
      <c r="H31" s="33">
        <f>D31*G31</f>
        <v>5302.594075</v>
      </c>
      <c r="I31" s="12">
        <f>IFERROR((G31-E31)/E31,"")</f>
        <v>0.116626535943037</v>
      </c>
      <c r="J31" s="12">
        <f t="shared" si="13"/>
        <v>1.4752213991224115E-2</v>
      </c>
      <c r="K31" s="12">
        <f t="shared" si="1"/>
        <v>0.1163106641677842</v>
      </c>
      <c r="L31" s="13">
        <f t="shared" ca="1" si="2"/>
        <v>7.9973091048348266E-2</v>
      </c>
      <c r="M31" s="39">
        <v>1.5</v>
      </c>
      <c r="N31" s="14">
        <f t="shared" ca="1" si="3"/>
        <v>522</v>
      </c>
      <c r="O31" s="15">
        <f ca="1">N31/365</f>
        <v>1.4301369863013698</v>
      </c>
    </row>
    <row r="32" spans="1:15" ht="15" outlineLevel="1">
      <c r="A32" s="8" t="s">
        <v>29</v>
      </c>
      <c r="B32" s="9" t="s">
        <v>20</v>
      </c>
      <c r="C32" s="10">
        <v>44260</v>
      </c>
      <c r="D32" s="26">
        <v>121.2675</v>
      </c>
      <c r="E32" s="26">
        <v>31.099</v>
      </c>
      <c r="F32" s="33">
        <f>D32*E32</f>
        <v>3771.2979824999998</v>
      </c>
      <c r="G32" s="52">
        <f>VLOOKUP(B32,Kurse!A:C,3,FALSE)</f>
        <v>28.969000000000001</v>
      </c>
      <c r="H32" s="33">
        <f>D32*G32</f>
        <v>3512.9982075000003</v>
      </c>
      <c r="I32" s="12">
        <f>IFERROR((G32-E32)/E32,"")</f>
        <v>-6.8490948262001958E-2</v>
      </c>
      <c r="J32" s="12">
        <f t="shared" si="13"/>
        <v>9.7734242098904654E-3</v>
      </c>
      <c r="K32" s="12">
        <f t="shared" si="1"/>
        <v>-6.8888689306851797E-2</v>
      </c>
      <c r="L32" s="13">
        <f t="shared" ca="1" si="2"/>
        <v>-4.8683837827012133E-2</v>
      </c>
      <c r="M32" s="39">
        <v>1.5</v>
      </c>
      <c r="N32" s="14">
        <f t="shared" ca="1" si="3"/>
        <v>522</v>
      </c>
      <c r="O32" s="15">
        <f ca="1">N32/365</f>
        <v>1.4301369863013698</v>
      </c>
    </row>
    <row r="33" spans="1:15" ht="15" outlineLevel="1">
      <c r="A33" s="8" t="s">
        <v>30</v>
      </c>
      <c r="B33" s="9" t="s">
        <v>19</v>
      </c>
      <c r="C33" s="10">
        <v>44292</v>
      </c>
      <c r="D33" s="26">
        <v>122.2675</v>
      </c>
      <c r="E33" s="26">
        <v>66.534000000000006</v>
      </c>
      <c r="F33" s="33">
        <f t="shared" si="4"/>
        <v>8134.9458450000002</v>
      </c>
      <c r="G33" s="52">
        <f>VLOOKUP(B33,Kurse!A:C,3,FALSE)</f>
        <v>75.872</v>
      </c>
      <c r="H33" s="33">
        <f t="shared" si="5"/>
        <v>9276.6797599999991</v>
      </c>
      <c r="I33" s="12">
        <f t="shared" si="6"/>
        <v>0.14034929509724342</v>
      </c>
      <c r="J33" s="12">
        <f t="shared" si="13"/>
        <v>2.5808418108560865E-2</v>
      </c>
      <c r="K33" s="12">
        <f t="shared" si="1"/>
        <v>0.14016490542476362</v>
      </c>
      <c r="L33" s="13">
        <f t="shared" ca="1" si="2"/>
        <v>0.10264344624742749</v>
      </c>
      <c r="M33" s="39">
        <v>1.5</v>
      </c>
      <c r="N33" s="14">
        <f t="shared" ca="1" si="3"/>
        <v>490</v>
      </c>
      <c r="O33" s="15">
        <f t="shared" ca="1" si="7"/>
        <v>1.3424657534246576</v>
      </c>
    </row>
    <row r="34" spans="1:15" ht="15" outlineLevel="1">
      <c r="A34" s="8" t="s">
        <v>33</v>
      </c>
      <c r="B34" s="9" t="s">
        <v>34</v>
      </c>
      <c r="C34" s="10">
        <v>44292</v>
      </c>
      <c r="D34" s="26">
        <v>123.2675</v>
      </c>
      <c r="E34" s="26">
        <v>43.255000000000003</v>
      </c>
      <c r="F34" s="33">
        <f t="shared" ref="F34" si="14">D34*E34</f>
        <v>5331.9357125000006</v>
      </c>
      <c r="G34" s="52">
        <f>VLOOKUP(B34,Kurse!A:C,3,FALSE)</f>
        <v>44.09</v>
      </c>
      <c r="H34" s="33">
        <f t="shared" ref="H34" si="15">D34*G34</f>
        <v>5434.8640750000004</v>
      </c>
      <c r="I34" s="12">
        <f t="shared" si="6"/>
        <v>1.9304126690556023E-2</v>
      </c>
      <c r="J34" s="12">
        <f t="shared" si="13"/>
        <v>1.5120199040997932E-2</v>
      </c>
      <c r="K34" s="12">
        <f t="shared" si="1"/>
        <v>1.9022802968575704E-2</v>
      </c>
      <c r="L34" s="13">
        <f t="shared" ca="1" si="2"/>
        <v>1.4135935949919798E-2</v>
      </c>
      <c r="M34" s="39">
        <v>1.5</v>
      </c>
      <c r="N34" s="14">
        <f t="shared" ca="1" si="3"/>
        <v>490</v>
      </c>
      <c r="O34" s="15">
        <f t="shared" ref="O34" ca="1" si="16">N34/365</f>
        <v>1.3424657534246576</v>
      </c>
    </row>
    <row r="35" spans="1:15" ht="15" outlineLevel="1">
      <c r="A35" s="8" t="s">
        <v>29</v>
      </c>
      <c r="B35" s="9" t="s">
        <v>20</v>
      </c>
      <c r="C35" s="10">
        <v>44292</v>
      </c>
      <c r="D35" s="26">
        <v>124.2675</v>
      </c>
      <c r="E35" s="26">
        <v>31.6</v>
      </c>
      <c r="F35" s="33">
        <f t="shared" si="4"/>
        <v>3926.8530000000001</v>
      </c>
      <c r="G35" s="52">
        <f>VLOOKUP(B35,Kurse!A:C,3,FALSE)</f>
        <v>28.969000000000001</v>
      </c>
      <c r="H35" s="33">
        <f t="shared" si="5"/>
        <v>3599.9052075</v>
      </c>
      <c r="I35" s="12">
        <f t="shared" si="6"/>
        <v>-8.3259493670886073E-2</v>
      </c>
      <c r="J35" s="12">
        <f t="shared" si="13"/>
        <v>1.0015205995032167E-2</v>
      </c>
      <c r="K35" s="12">
        <f t="shared" si="1"/>
        <v>-8.3641478940006189E-2</v>
      </c>
      <c r="L35" s="13">
        <f t="shared" ca="1" si="2"/>
        <v>-6.2993484581029713E-2</v>
      </c>
      <c r="M35" s="39">
        <v>1.5</v>
      </c>
      <c r="N35" s="14">
        <f t="shared" ca="1" si="3"/>
        <v>490</v>
      </c>
      <c r="O35" s="15">
        <f t="shared" ca="1" si="7"/>
        <v>1.3424657534246576</v>
      </c>
    </row>
    <row r="36" spans="1:15" ht="15" outlineLevel="1">
      <c r="A36" s="8" t="s">
        <v>30</v>
      </c>
      <c r="B36" s="9" t="s">
        <v>19</v>
      </c>
      <c r="C36" s="10">
        <v>44321</v>
      </c>
      <c r="D36" s="26">
        <v>125.2675</v>
      </c>
      <c r="E36" s="26">
        <v>67.14</v>
      </c>
      <c r="F36" s="33">
        <f t="shared" si="4"/>
        <v>8410.4599500000004</v>
      </c>
      <c r="G36" s="52">
        <f>VLOOKUP(B36,Kurse!A:C,3,FALSE)</f>
        <v>75.872</v>
      </c>
      <c r="H36" s="33">
        <f t="shared" si="5"/>
        <v>9504.2957599999991</v>
      </c>
      <c r="I36" s="12">
        <f t="shared" si="6"/>
        <v>0.13005659815311288</v>
      </c>
      <c r="J36" s="12">
        <f t="shared" si="13"/>
        <v>2.644166287373299E-2</v>
      </c>
      <c r="K36" s="12">
        <f t="shared" si="1"/>
        <v>0.12987824881087492</v>
      </c>
      <c r="L36" s="13">
        <f t="shared" ca="1" si="2"/>
        <v>0.10150933313044663</v>
      </c>
      <c r="M36" s="39">
        <v>1.5</v>
      </c>
      <c r="N36" s="14">
        <f t="shared" ca="1" si="3"/>
        <v>461</v>
      </c>
      <c r="O36" s="15">
        <f t="shared" ca="1" si="7"/>
        <v>1.263013698630137</v>
      </c>
    </row>
    <row r="37" spans="1:15" ht="15" outlineLevel="1">
      <c r="A37" s="8" t="s">
        <v>33</v>
      </c>
      <c r="B37" s="9" t="s">
        <v>34</v>
      </c>
      <c r="C37" s="10">
        <v>44321</v>
      </c>
      <c r="D37" s="26">
        <v>126.2675</v>
      </c>
      <c r="E37" s="26">
        <v>43.44</v>
      </c>
      <c r="F37" s="33">
        <f>D37*E37</f>
        <v>5485.0601999999999</v>
      </c>
      <c r="G37" s="52">
        <f>VLOOKUP(B37,Kurse!A:C,3,FALSE)</f>
        <v>44.09</v>
      </c>
      <c r="H37" s="33">
        <f>D37*G37</f>
        <v>5567.1340749999999</v>
      </c>
      <c r="I37" s="12">
        <f>IFERROR((G37-E37)/E37,"")</f>
        <v>1.4963167587477112E-2</v>
      </c>
      <c r="J37" s="12">
        <f t="shared" si="13"/>
        <v>1.5488184090771746E-2</v>
      </c>
      <c r="K37" s="12">
        <f t="shared" si="1"/>
        <v>1.4689697480439695E-2</v>
      </c>
      <c r="L37" s="13">
        <f t="shared" ca="1" si="2"/>
        <v>1.1612986677975501E-2</v>
      </c>
      <c r="M37" s="39">
        <v>1.5</v>
      </c>
      <c r="N37" s="14">
        <f t="shared" ca="1" si="3"/>
        <v>461</v>
      </c>
      <c r="O37" s="15">
        <f ca="1">N37/365</f>
        <v>1.263013698630137</v>
      </c>
    </row>
    <row r="38" spans="1:15" ht="15" outlineLevel="1">
      <c r="A38" s="8" t="s">
        <v>29</v>
      </c>
      <c r="B38" s="9" t="s">
        <v>20</v>
      </c>
      <c r="C38" s="10">
        <v>44321</v>
      </c>
      <c r="D38" s="26">
        <v>127.2675</v>
      </c>
      <c r="E38" s="26">
        <v>30.978000000000002</v>
      </c>
      <c r="F38" s="33">
        <f t="shared" si="4"/>
        <v>3942.4926150000001</v>
      </c>
      <c r="G38" s="52">
        <f>VLOOKUP(B38,Kurse!A:C,3,FALSE)</f>
        <v>28.969000000000001</v>
      </c>
      <c r="H38" s="33">
        <f t="shared" si="5"/>
        <v>3686.8122075000001</v>
      </c>
      <c r="I38" s="12">
        <f t="shared" si="6"/>
        <v>-6.4852475950674685E-2</v>
      </c>
      <c r="J38" s="12">
        <f t="shared" si="13"/>
        <v>1.025698778017387E-2</v>
      </c>
      <c r="K38" s="12">
        <f t="shared" si="1"/>
        <v>-6.5232945908764883E-2</v>
      </c>
      <c r="L38" s="13">
        <f t="shared" ca="1" si="2"/>
        <v>-5.2009013154803885E-2</v>
      </c>
      <c r="M38" s="39">
        <v>1.5</v>
      </c>
      <c r="N38" s="14">
        <f t="shared" ca="1" si="3"/>
        <v>461</v>
      </c>
      <c r="O38" s="15">
        <f t="shared" ca="1" si="7"/>
        <v>1.263013698630137</v>
      </c>
    </row>
    <row r="39" spans="1:15" ht="15" outlineLevel="1">
      <c r="A39" s="8" t="s">
        <v>30</v>
      </c>
      <c r="B39" s="9" t="s">
        <v>19</v>
      </c>
      <c r="C39" s="10">
        <v>44354</v>
      </c>
      <c r="D39" s="26">
        <v>128.26750000000001</v>
      </c>
      <c r="E39" s="26">
        <v>67.628</v>
      </c>
      <c r="F39" s="33">
        <f t="shared" ref="F39:F75" si="17">D39*E39</f>
        <v>8674.4744900000005</v>
      </c>
      <c r="G39" s="52">
        <f>VLOOKUP(B39,Kurse!A:C,3,FALSE)</f>
        <v>75.872</v>
      </c>
      <c r="H39" s="33">
        <f t="shared" ref="H39:H75" si="18">D39*G39</f>
        <v>9731.9117600000009</v>
      </c>
      <c r="I39" s="12">
        <f t="shared" ref="I39:I75" si="19">IFERROR((G39-E39)/E39,"")</f>
        <v>0.12190217069852724</v>
      </c>
      <c r="J39" s="12">
        <f t="shared" si="13"/>
        <v>2.7074907638905119E-2</v>
      </c>
      <c r="K39" s="12">
        <f t="shared" si="1"/>
        <v>0.12172924956056909</v>
      </c>
      <c r="L39" s="13">
        <f t="shared" ca="1" si="2"/>
        <v>0.10292177423912152</v>
      </c>
      <c r="M39" s="39">
        <v>1.5</v>
      </c>
      <c r="N39" s="14">
        <f t="shared" ca="1" si="3"/>
        <v>428</v>
      </c>
      <c r="O39" s="15">
        <f t="shared" ca="1" si="7"/>
        <v>1.1726027397260275</v>
      </c>
    </row>
    <row r="40" spans="1:15" ht="15" outlineLevel="1">
      <c r="A40" s="8" t="s">
        <v>33</v>
      </c>
      <c r="B40" s="9" t="s">
        <v>34</v>
      </c>
      <c r="C40" s="10">
        <v>44354</v>
      </c>
      <c r="D40" s="26">
        <v>129.26750000000001</v>
      </c>
      <c r="E40" s="26">
        <v>43.46</v>
      </c>
      <c r="F40" s="33">
        <f t="shared" si="17"/>
        <v>5617.9655500000008</v>
      </c>
      <c r="G40" s="52">
        <f>VLOOKUP(B40,Kurse!A:C,3,FALSE)</f>
        <v>44.09</v>
      </c>
      <c r="H40" s="33">
        <f t="shared" si="18"/>
        <v>5699.4040750000013</v>
      </c>
      <c r="I40" s="12">
        <f t="shared" si="19"/>
        <v>1.4496088357110045E-2</v>
      </c>
      <c r="J40" s="12">
        <f t="shared" si="13"/>
        <v>1.5856169140545565E-2</v>
      </c>
      <c r="K40" s="12">
        <f t="shared" si="1"/>
        <v>1.4229087787838155E-2</v>
      </c>
      <c r="L40" s="13">
        <f t="shared" ca="1" si="2"/>
        <v>1.2121980091220008E-2</v>
      </c>
      <c r="M40" s="39">
        <v>1.5</v>
      </c>
      <c r="N40" s="14">
        <f t="shared" ca="1" si="3"/>
        <v>428</v>
      </c>
      <c r="O40" s="15">
        <f t="shared" ca="1" si="7"/>
        <v>1.1726027397260275</v>
      </c>
    </row>
    <row r="41" spans="1:15" ht="15" outlineLevel="1">
      <c r="A41" s="8" t="s">
        <v>29</v>
      </c>
      <c r="B41" s="9" t="s">
        <v>20</v>
      </c>
      <c r="C41" s="10">
        <v>44354</v>
      </c>
      <c r="D41" s="26">
        <v>130.26750000000001</v>
      </c>
      <c r="E41" s="26">
        <v>31.855</v>
      </c>
      <c r="F41" s="33">
        <f t="shared" si="17"/>
        <v>4149.6712125000004</v>
      </c>
      <c r="G41" s="52">
        <f>VLOOKUP(B41,Kurse!A:C,3,FALSE)</f>
        <v>28.969000000000001</v>
      </c>
      <c r="H41" s="33">
        <f t="shared" si="18"/>
        <v>3773.7192075000007</v>
      </c>
      <c r="I41" s="12">
        <f t="shared" si="19"/>
        <v>-9.0598022288494715E-2</v>
      </c>
      <c r="J41" s="12">
        <f t="shared" si="13"/>
        <v>1.0498769565315574E-2</v>
      </c>
      <c r="K41" s="12">
        <f t="shared" si="1"/>
        <v>-9.0959496709764831E-2</v>
      </c>
      <c r="L41" s="13">
        <f t="shared" ca="1" si="2"/>
        <v>-7.8108889517084723E-2</v>
      </c>
      <c r="M41" s="39">
        <v>1.5</v>
      </c>
      <c r="N41" s="14">
        <f t="shared" ca="1" si="3"/>
        <v>428</v>
      </c>
      <c r="O41" s="15">
        <f t="shared" ca="1" si="7"/>
        <v>1.1726027397260275</v>
      </c>
    </row>
    <row r="42" spans="1:15" ht="15" outlineLevel="1">
      <c r="A42" s="8" t="s">
        <v>30</v>
      </c>
      <c r="B42" s="9" t="s">
        <v>19</v>
      </c>
      <c r="C42" s="10">
        <v>44382</v>
      </c>
      <c r="D42" s="26">
        <v>131.26750000000001</v>
      </c>
      <c r="E42" s="26">
        <v>70.563999999999993</v>
      </c>
      <c r="F42" s="33">
        <f>D42*E42</f>
        <v>9262.7598699999999</v>
      </c>
      <c r="G42" s="52">
        <f>VLOOKUP(B42,Kurse!A:C,3,FALSE)</f>
        <v>75.872</v>
      </c>
      <c r="H42" s="33">
        <f>D42*G42</f>
        <v>9959.5277600000009</v>
      </c>
      <c r="I42" s="12">
        <f t="shared" si="19"/>
        <v>7.5222493055949316E-2</v>
      </c>
      <c r="J42" s="12">
        <f t="shared" si="13"/>
        <v>2.770815240407724E-2</v>
      </c>
      <c r="K42" s="12">
        <f t="shared" si="1"/>
        <v>7.5060554279488295E-2</v>
      </c>
      <c r="L42" s="13">
        <f t="shared" ca="1" si="2"/>
        <v>6.8273723347723303E-2</v>
      </c>
      <c r="M42" s="39">
        <v>1.5</v>
      </c>
      <c r="N42" s="14">
        <f t="shared" ca="1" si="3"/>
        <v>400</v>
      </c>
      <c r="O42" s="15">
        <f t="shared" ca="1" si="7"/>
        <v>1.095890410958904</v>
      </c>
    </row>
    <row r="43" spans="1:15" ht="15" outlineLevel="1">
      <c r="A43" s="8" t="s">
        <v>33</v>
      </c>
      <c r="B43" s="9" t="s">
        <v>34</v>
      </c>
      <c r="C43" s="10">
        <v>44382</v>
      </c>
      <c r="D43" s="26">
        <v>132.26750000000001</v>
      </c>
      <c r="E43" s="26">
        <v>44.89</v>
      </c>
      <c r="F43" s="33">
        <f>D43*E43</f>
        <v>5937.4880750000002</v>
      </c>
      <c r="G43" s="52">
        <f>VLOOKUP(B43,Kurse!A:C,3,FALSE)</f>
        <v>44.09</v>
      </c>
      <c r="H43" s="33">
        <f>D43*G43</f>
        <v>5831.6740750000008</v>
      </c>
      <c r="I43" s="12">
        <f t="shared" si="19"/>
        <v>-1.7821341055914396E-2</v>
      </c>
      <c r="J43" s="12">
        <f t="shared" ref="J43:J60" si="20">IFERROR(H43/$H$76,"")</f>
        <v>1.6224154190319379E-2</v>
      </c>
      <c r="K43" s="12">
        <f t="shared" ref="K43:K70" si="21">IFERROR((H43-F43-M43)/F43,"")</f>
        <v>-1.8073973142253324E-2</v>
      </c>
      <c r="L43" s="13">
        <f t="shared" ref="L43:L70" ca="1" si="22">IFERROR(((H43-M43)/F43)^(1/O43)-1,"")</f>
        <v>-1.6505627970236247E-2</v>
      </c>
      <c r="M43" s="39">
        <v>1.5</v>
      </c>
      <c r="N43" s="14">
        <f t="shared" ref="N43:N74" ca="1" si="23">TODAY()-C43</f>
        <v>400</v>
      </c>
      <c r="O43" s="15">
        <f t="shared" ca="1" si="7"/>
        <v>1.095890410958904</v>
      </c>
    </row>
    <row r="44" spans="1:15" ht="15" outlineLevel="1">
      <c r="A44" s="8" t="s">
        <v>29</v>
      </c>
      <c r="B44" s="9" t="s">
        <v>20</v>
      </c>
      <c r="C44" s="10">
        <v>44382</v>
      </c>
      <c r="D44" s="26">
        <v>133.26750000000001</v>
      </c>
      <c r="E44" s="26">
        <v>32.244999999999997</v>
      </c>
      <c r="F44" s="33">
        <f t="shared" si="17"/>
        <v>4297.2105375000001</v>
      </c>
      <c r="G44" s="52">
        <f>VLOOKUP(B44,Kurse!A:C,3,FALSE)</f>
        <v>28.969000000000001</v>
      </c>
      <c r="H44" s="33">
        <f t="shared" si="18"/>
        <v>3860.6262075000004</v>
      </c>
      <c r="I44" s="12">
        <f t="shared" si="19"/>
        <v>-0.10159714684447191</v>
      </c>
      <c r="J44" s="12">
        <f t="shared" si="20"/>
        <v>1.0740551350457275E-2</v>
      </c>
      <c r="K44" s="12">
        <f t="shared" si="21"/>
        <v>-0.10194621049562659</v>
      </c>
      <c r="L44" s="13">
        <f t="shared" ca="1" si="22"/>
        <v>-9.345703047550169E-2</v>
      </c>
      <c r="M44" s="39">
        <v>1.5</v>
      </c>
      <c r="N44" s="14">
        <f t="shared" ca="1" si="23"/>
        <v>400</v>
      </c>
      <c r="O44" s="15">
        <f t="shared" ca="1" si="7"/>
        <v>1.095890410958904</v>
      </c>
    </row>
    <row r="45" spans="1:15" ht="15" outlineLevel="1">
      <c r="A45" s="8" t="s">
        <v>30</v>
      </c>
      <c r="B45" s="9" t="s">
        <v>19</v>
      </c>
      <c r="C45" s="10">
        <v>44413</v>
      </c>
      <c r="D45" s="26">
        <v>134.26750000000001</v>
      </c>
      <c r="E45" s="26">
        <v>71.87</v>
      </c>
      <c r="F45" s="33">
        <f>D45*E45</f>
        <v>9649.8052250000019</v>
      </c>
      <c r="G45" s="52">
        <f>VLOOKUP(B45,Kurse!A:C,3,FALSE)</f>
        <v>75.872</v>
      </c>
      <c r="H45" s="33">
        <f t="shared" ref="H45:H47" si="24">D45*G45</f>
        <v>10187.143760000001</v>
      </c>
      <c r="I45" s="12">
        <f t="shared" ref="I45:I47" si="25">IFERROR((G45-E45)/E45,"")</f>
        <v>5.5683873660776331E-2</v>
      </c>
      <c r="J45" s="12">
        <f t="shared" si="20"/>
        <v>2.8341397169249365E-2</v>
      </c>
      <c r="K45" s="12">
        <f t="shared" si="21"/>
        <v>5.5528430108805524E-2</v>
      </c>
      <c r="L45" s="13">
        <f t="shared" ca="1" si="22"/>
        <v>5.4910265781566325E-2</v>
      </c>
      <c r="M45" s="39">
        <v>1.5</v>
      </c>
      <c r="N45" s="14">
        <f t="shared" ca="1" si="23"/>
        <v>369</v>
      </c>
      <c r="O45" s="15">
        <f t="shared" ref="O45:O47" ca="1" si="26">N45/365</f>
        <v>1.010958904109589</v>
      </c>
    </row>
    <row r="46" spans="1:15" ht="15" outlineLevel="1">
      <c r="A46" s="8" t="s">
        <v>33</v>
      </c>
      <c r="B46" s="9" t="s">
        <v>34</v>
      </c>
      <c r="C46" s="10">
        <v>44413</v>
      </c>
      <c r="D46" s="26">
        <v>135.26750000000001</v>
      </c>
      <c r="E46" s="26">
        <v>46.204999999999998</v>
      </c>
      <c r="F46" s="33">
        <f t="shared" ref="F46:F47" si="27">D46*E46</f>
        <v>6250.0348375000003</v>
      </c>
      <c r="G46" s="52">
        <f>VLOOKUP(B46,Kurse!A:C,3,FALSE)</f>
        <v>44.09</v>
      </c>
      <c r="H46" s="33">
        <f t="shared" si="24"/>
        <v>5963.9440750000012</v>
      </c>
      <c r="I46" s="12">
        <f t="shared" si="25"/>
        <v>-4.5774266854236446E-2</v>
      </c>
      <c r="J46" s="12">
        <f t="shared" si="20"/>
        <v>1.6592139240093194E-2</v>
      </c>
      <c r="K46" s="12">
        <f t="shared" si="21"/>
        <v>-4.6014265516483861E-2</v>
      </c>
      <c r="L46" s="13">
        <f t="shared" ca="1" si="22"/>
        <v>-4.552699762497614E-2</v>
      </c>
      <c r="M46" s="39">
        <v>1.5</v>
      </c>
      <c r="N46" s="14">
        <f t="shared" ca="1" si="23"/>
        <v>369</v>
      </c>
      <c r="O46" s="15">
        <f t="shared" ca="1" si="26"/>
        <v>1.010958904109589</v>
      </c>
    </row>
    <row r="47" spans="1:15" ht="15" outlineLevel="1">
      <c r="A47" s="8" t="s">
        <v>29</v>
      </c>
      <c r="B47" s="9" t="s">
        <v>20</v>
      </c>
      <c r="C47" s="10">
        <v>44413</v>
      </c>
      <c r="D47" s="26">
        <v>136.26750000000001</v>
      </c>
      <c r="E47" s="26">
        <v>31.233000000000001</v>
      </c>
      <c r="F47" s="33">
        <f t="shared" si="27"/>
        <v>4256.0428275000004</v>
      </c>
      <c r="G47" s="52">
        <f>VLOOKUP(B47,Kurse!A:C,3,FALSE)</f>
        <v>28.969000000000001</v>
      </c>
      <c r="H47" s="33">
        <f t="shared" si="24"/>
        <v>3947.5332075000006</v>
      </c>
      <c r="I47" s="12">
        <f t="shared" si="25"/>
        <v>-7.2487433163640994E-2</v>
      </c>
      <c r="J47" s="12">
        <f t="shared" si="20"/>
        <v>1.0982333135598979E-2</v>
      </c>
      <c r="K47" s="12">
        <f t="shared" si="21"/>
        <v>-7.2839873226111185E-2</v>
      </c>
      <c r="L47" s="13">
        <f t="shared" ca="1" si="22"/>
        <v>-7.2079451148428064E-2</v>
      </c>
      <c r="M47" s="39">
        <v>1.5</v>
      </c>
      <c r="N47" s="14">
        <f t="shared" ca="1" si="23"/>
        <v>369</v>
      </c>
      <c r="O47" s="15">
        <f t="shared" ca="1" si="26"/>
        <v>1.010958904109589</v>
      </c>
    </row>
    <row r="48" spans="1:15" ht="15" outlineLevel="1">
      <c r="A48" s="8" t="s">
        <v>30</v>
      </c>
      <c r="B48" s="9" t="s">
        <v>19</v>
      </c>
      <c r="C48" s="10">
        <v>44445</v>
      </c>
      <c r="D48" s="26">
        <v>137.26750000000001</v>
      </c>
      <c r="E48" s="26">
        <v>73.808000000000007</v>
      </c>
      <c r="F48" s="33">
        <f t="shared" si="17"/>
        <v>10131.439640000002</v>
      </c>
      <c r="G48" s="52">
        <f>VLOOKUP(B48,Kurse!A:C,3,FALSE)</f>
        <v>75.872</v>
      </c>
      <c r="H48" s="33">
        <f t="shared" si="18"/>
        <v>10414.759760000001</v>
      </c>
      <c r="I48" s="12">
        <f t="shared" si="19"/>
        <v>2.7964448298287349E-2</v>
      </c>
      <c r="J48" s="12">
        <f t="shared" si="20"/>
        <v>2.8974641934421487E-2</v>
      </c>
      <c r="K48" s="12">
        <f t="shared" si="21"/>
        <v>2.7816394314519988E-2</v>
      </c>
      <c r="L48" s="13">
        <f t="shared" ca="1" si="22"/>
        <v>3.0162071343941665E-2</v>
      </c>
      <c r="M48" s="39">
        <v>1.5</v>
      </c>
      <c r="N48" s="14">
        <f t="shared" ca="1" si="23"/>
        <v>337</v>
      </c>
      <c r="O48" s="15">
        <f t="shared" ca="1" si="7"/>
        <v>0.92328767123287669</v>
      </c>
    </row>
    <row r="49" spans="1:15" ht="15" outlineLevel="1">
      <c r="A49" s="8" t="s">
        <v>33</v>
      </c>
      <c r="B49" s="9" t="s">
        <v>34</v>
      </c>
      <c r="C49" s="10">
        <v>44445</v>
      </c>
      <c r="D49" s="26">
        <v>138.26750000000001</v>
      </c>
      <c r="E49" s="26">
        <v>47.435000000000002</v>
      </c>
      <c r="F49" s="33">
        <f t="shared" si="17"/>
        <v>6558.7188625000008</v>
      </c>
      <c r="G49" s="52">
        <f>VLOOKUP(B49,Kurse!A:C,3,FALSE)</f>
        <v>44.09</v>
      </c>
      <c r="H49" s="33">
        <f t="shared" si="18"/>
        <v>6096.2140750000008</v>
      </c>
      <c r="I49" s="12">
        <f t="shared" si="19"/>
        <v>-7.0517550332033288E-2</v>
      </c>
      <c r="J49" s="12">
        <f t="shared" si="20"/>
        <v>1.6960124289867009E-2</v>
      </c>
      <c r="K49" s="12">
        <f t="shared" si="21"/>
        <v>-7.0746253533290546E-2</v>
      </c>
      <c r="L49" s="13">
        <f t="shared" ca="1" si="22"/>
        <v>-7.6394039064661134E-2</v>
      </c>
      <c r="M49" s="39">
        <v>1.5</v>
      </c>
      <c r="N49" s="14">
        <f t="shared" ca="1" si="23"/>
        <v>337</v>
      </c>
      <c r="O49" s="15">
        <f t="shared" ca="1" si="7"/>
        <v>0.92328767123287669</v>
      </c>
    </row>
    <row r="50" spans="1:15" ht="15" outlineLevel="1">
      <c r="A50" s="8" t="s">
        <v>29</v>
      </c>
      <c r="B50" s="9" t="s">
        <v>20</v>
      </c>
      <c r="C50" s="10">
        <v>44445</v>
      </c>
      <c r="D50" s="26">
        <v>139.26750000000001</v>
      </c>
      <c r="E50" s="26">
        <v>31.805</v>
      </c>
      <c r="F50" s="33">
        <f t="shared" si="17"/>
        <v>4429.4028375000007</v>
      </c>
      <c r="G50" s="52">
        <f>VLOOKUP(B50,Kurse!A:C,3,FALSE)</f>
        <v>28.969000000000001</v>
      </c>
      <c r="H50" s="33">
        <f t="shared" si="18"/>
        <v>4034.4402075000007</v>
      </c>
      <c r="I50" s="12">
        <f t="shared" si="19"/>
        <v>-8.9168369753183416E-2</v>
      </c>
      <c r="J50" s="12">
        <f t="shared" si="20"/>
        <v>1.1224114920740682E-2</v>
      </c>
      <c r="K50" s="12">
        <f t="shared" si="21"/>
        <v>-8.9507015854030439E-2</v>
      </c>
      <c r="L50" s="13">
        <f t="shared" ca="1" si="22"/>
        <v>-9.6573017578918563E-2</v>
      </c>
      <c r="M50" s="39">
        <v>1.5</v>
      </c>
      <c r="N50" s="14">
        <f t="shared" ca="1" si="23"/>
        <v>337</v>
      </c>
      <c r="O50" s="15">
        <f t="shared" ca="1" si="7"/>
        <v>0.92328767123287669</v>
      </c>
    </row>
    <row r="51" spans="1:15" ht="15" outlineLevel="1">
      <c r="A51" s="8" t="s">
        <v>33</v>
      </c>
      <c r="B51" s="9" t="s">
        <v>34</v>
      </c>
      <c r="C51" s="10">
        <v>44474</v>
      </c>
      <c r="D51" s="26">
        <v>140.26750000000001</v>
      </c>
      <c r="E51" s="26">
        <v>46.04</v>
      </c>
      <c r="F51" s="33">
        <f t="shared" ref="F51" si="28">D51*E51</f>
        <v>6457.9157000000005</v>
      </c>
      <c r="G51" s="52">
        <f>VLOOKUP(B51,Kurse!A:C,3,FALSE)</f>
        <v>44.09</v>
      </c>
      <c r="H51" s="33">
        <f t="shared" ref="H51" si="29">D51*G51</f>
        <v>6184.3940750000011</v>
      </c>
      <c r="I51" s="12">
        <f t="shared" ref="I51" si="30">IFERROR((G51-E51)/E51,"")</f>
        <v>-4.2354474370112853E-2</v>
      </c>
      <c r="J51" s="12">
        <f t="shared" si="20"/>
        <v>1.7205447656382888E-2</v>
      </c>
      <c r="K51" s="12">
        <f t="shared" si="21"/>
        <v>-4.2586747454755311E-2</v>
      </c>
      <c r="L51" s="13">
        <f t="shared" ca="1" si="22"/>
        <v>-5.0266837537526143E-2</v>
      </c>
      <c r="M51" s="39">
        <v>1.5</v>
      </c>
      <c r="N51" s="14">
        <f t="shared" ca="1" si="23"/>
        <v>308</v>
      </c>
      <c r="O51" s="15">
        <f t="shared" ref="O51" ca="1" si="31">N51/365</f>
        <v>0.84383561643835614</v>
      </c>
    </row>
    <row r="52" spans="1:15" ht="15" outlineLevel="1">
      <c r="A52" s="8" t="s">
        <v>29</v>
      </c>
      <c r="B52" s="9" t="s">
        <v>20</v>
      </c>
      <c r="C52" s="10">
        <v>44474</v>
      </c>
      <c r="D52" s="26">
        <v>141.26750000000001</v>
      </c>
      <c r="E52" s="26">
        <v>30.503</v>
      </c>
      <c r="F52" s="33">
        <f t="shared" ref="F52" si="32">D52*E52</f>
        <v>4309.0825525</v>
      </c>
      <c r="G52" s="52">
        <f>VLOOKUP(B52,Kurse!A:C,3,FALSE)</f>
        <v>28.969000000000001</v>
      </c>
      <c r="H52" s="33">
        <f t="shared" ref="H52" si="33">D52*G52</f>
        <v>4092.3782075000004</v>
      </c>
      <c r="I52" s="12">
        <f t="shared" ref="I52" si="34">IFERROR((G52-E52)/E52,"")</f>
        <v>-5.0290135396518339E-2</v>
      </c>
      <c r="J52" s="12">
        <f t="shared" si="20"/>
        <v>1.1385302777501815E-2</v>
      </c>
      <c r="K52" s="12">
        <f t="shared" si="21"/>
        <v>-5.0638237337412823E-2</v>
      </c>
      <c r="L52" s="13">
        <f t="shared" ca="1" si="22"/>
        <v>-5.9724454224239665E-2</v>
      </c>
      <c r="M52" s="39">
        <v>1.5</v>
      </c>
      <c r="N52" s="14">
        <f t="shared" ca="1" si="23"/>
        <v>308</v>
      </c>
      <c r="O52" s="15">
        <f t="shared" ref="O52" ca="1" si="35">N52/365</f>
        <v>0.84383561643835614</v>
      </c>
    </row>
    <row r="53" spans="1:15" ht="15" outlineLevel="1">
      <c r="A53" s="8" t="s">
        <v>33</v>
      </c>
      <c r="B53" s="9" t="s">
        <v>34</v>
      </c>
      <c r="C53" s="10">
        <v>44505</v>
      </c>
      <c r="D53" s="26">
        <v>142.26750000000001</v>
      </c>
      <c r="E53" s="26">
        <v>50.73</v>
      </c>
      <c r="F53" s="33">
        <f t="shared" si="17"/>
        <v>7217.2302749999999</v>
      </c>
      <c r="G53" s="52">
        <f>VLOOKUP(B53,Kurse!A:C,3,FALSE)</f>
        <v>44.09</v>
      </c>
      <c r="H53" s="33">
        <f t="shared" si="18"/>
        <v>6272.5740750000014</v>
      </c>
      <c r="I53" s="12">
        <f t="shared" si="19"/>
        <v>-0.13088902030356778</v>
      </c>
      <c r="J53" s="12">
        <f t="shared" si="20"/>
        <v>1.7450771022898767E-2</v>
      </c>
      <c r="K53" s="12">
        <f t="shared" si="21"/>
        <v>-0.13109685626595841</v>
      </c>
      <c r="L53" s="13">
        <f t="shared" ca="1" si="22"/>
        <v>-0.16903408269607201</v>
      </c>
      <c r="M53" s="39">
        <v>1.5</v>
      </c>
      <c r="N53" s="14">
        <f t="shared" ca="1" si="23"/>
        <v>277</v>
      </c>
      <c r="O53" s="15">
        <f t="shared" ca="1" si="7"/>
        <v>0.75890410958904109</v>
      </c>
    </row>
    <row r="54" spans="1:15" ht="15" outlineLevel="1">
      <c r="A54" s="8" t="s">
        <v>29</v>
      </c>
      <c r="B54" s="9" t="s">
        <v>20</v>
      </c>
      <c r="C54" s="10">
        <v>44505</v>
      </c>
      <c r="D54" s="26">
        <v>143.26750000000001</v>
      </c>
      <c r="E54" s="26">
        <v>31.431999999999999</v>
      </c>
      <c r="F54" s="33">
        <f t="shared" ref="F54:F55" si="36">D54*E54</f>
        <v>4503.1840600000005</v>
      </c>
      <c r="G54" s="52">
        <f>VLOOKUP(B54,Kurse!A:C,3,FALSE)</f>
        <v>28.969000000000001</v>
      </c>
      <c r="H54" s="33">
        <f t="shared" ref="H54:H55" si="37">D54*G54</f>
        <v>4150.3162075000009</v>
      </c>
      <c r="I54" s="12">
        <f t="shared" ref="I54:I55" si="38">IFERROR((G54-E54)/E54,"")</f>
        <v>-7.8359633494527792E-2</v>
      </c>
      <c r="J54" s="12">
        <f t="shared" si="20"/>
        <v>1.1546490634262952E-2</v>
      </c>
      <c r="K54" s="12">
        <f t="shared" si="21"/>
        <v>-7.8692731138331376E-2</v>
      </c>
      <c r="L54" s="13">
        <f t="shared" ca="1" si="22"/>
        <v>-0.1023724381956076</v>
      </c>
      <c r="M54" s="39">
        <v>1.5</v>
      </c>
      <c r="N54" s="14">
        <f t="shared" ca="1" si="23"/>
        <v>277</v>
      </c>
      <c r="O54" s="15">
        <f t="shared" ref="O54:O55" ca="1" si="39">N54/365</f>
        <v>0.75890410958904109</v>
      </c>
    </row>
    <row r="55" spans="1:15" ht="15" outlineLevel="1">
      <c r="A55" s="8" t="s">
        <v>33</v>
      </c>
      <c r="B55" s="9" t="s">
        <v>34</v>
      </c>
      <c r="C55" s="10">
        <v>44536</v>
      </c>
      <c r="D55" s="26">
        <v>144.26750000000001</v>
      </c>
      <c r="E55" s="26">
        <v>48.28</v>
      </c>
      <c r="F55" s="33">
        <f t="shared" si="36"/>
        <v>6965.2349000000004</v>
      </c>
      <c r="G55" s="52">
        <f>VLOOKUP(B55,Kurse!A:C,3,FALSE)</f>
        <v>44.09</v>
      </c>
      <c r="H55" s="33">
        <f t="shared" si="37"/>
        <v>6360.7540750000007</v>
      </c>
      <c r="I55" s="12">
        <f t="shared" si="38"/>
        <v>-8.6785418392709146E-2</v>
      </c>
      <c r="J55" s="12">
        <f t="shared" si="20"/>
        <v>1.7696094389414642E-2</v>
      </c>
      <c r="K55" s="12">
        <f t="shared" si="21"/>
        <v>-8.7000773656606994E-2</v>
      </c>
      <c r="L55" s="13">
        <f t="shared" ca="1" si="22"/>
        <v>-0.12632809160248082</v>
      </c>
      <c r="M55" s="39">
        <v>1.5</v>
      </c>
      <c r="N55" s="14">
        <f t="shared" ca="1" si="23"/>
        <v>246</v>
      </c>
      <c r="O55" s="15">
        <f t="shared" ca="1" si="39"/>
        <v>0.67397260273972603</v>
      </c>
    </row>
    <row r="56" spans="1:15" ht="15" outlineLevel="1">
      <c r="A56" s="8" t="s">
        <v>29</v>
      </c>
      <c r="B56" s="9" t="s">
        <v>20</v>
      </c>
      <c r="C56" s="10">
        <v>44536</v>
      </c>
      <c r="D56" s="26">
        <v>145.26750000000001</v>
      </c>
      <c r="E56" s="26">
        <v>30.795000000000002</v>
      </c>
      <c r="F56" s="33">
        <f t="shared" si="17"/>
        <v>4473.5126625000003</v>
      </c>
      <c r="G56" s="52">
        <f>VLOOKUP(B56,Kurse!A:C,3,FALSE)</f>
        <v>28.969000000000001</v>
      </c>
      <c r="H56" s="33">
        <f t="shared" si="18"/>
        <v>4208.2542075000001</v>
      </c>
      <c r="I56" s="12">
        <f t="shared" si="19"/>
        <v>-5.9295340152622195E-2</v>
      </c>
      <c r="J56" s="12">
        <f t="shared" si="20"/>
        <v>1.1707678491024085E-2</v>
      </c>
      <c r="K56" s="12">
        <f t="shared" si="21"/>
        <v>-5.9630647127960401E-2</v>
      </c>
      <c r="L56" s="13">
        <f t="shared" ca="1" si="22"/>
        <v>-8.718688454764556E-2</v>
      </c>
      <c r="M56" s="39">
        <v>1.5</v>
      </c>
      <c r="N56" s="14">
        <f t="shared" ca="1" si="23"/>
        <v>246</v>
      </c>
      <c r="O56" s="15">
        <f t="shared" ca="1" si="7"/>
        <v>0.67397260273972603</v>
      </c>
    </row>
    <row r="57" spans="1:15" ht="15" outlineLevel="1">
      <c r="A57" s="8" t="s">
        <v>33</v>
      </c>
      <c r="B57" s="9" t="s">
        <v>34</v>
      </c>
      <c r="C57" s="10">
        <v>44566</v>
      </c>
      <c r="D57" s="26">
        <v>146.26750000000001</v>
      </c>
      <c r="E57" s="26">
        <v>50.08</v>
      </c>
      <c r="F57" s="33">
        <f t="shared" si="17"/>
        <v>7325.0764000000008</v>
      </c>
      <c r="G57" s="52">
        <f>VLOOKUP(B57,Kurse!A:C,3,FALSE)</f>
        <v>44.09</v>
      </c>
      <c r="H57" s="33">
        <f t="shared" si="18"/>
        <v>6448.934075000001</v>
      </c>
      <c r="I57" s="12">
        <f t="shared" si="19"/>
        <v>-0.11960862619808296</v>
      </c>
      <c r="J57" s="12">
        <f t="shared" si="20"/>
        <v>1.7941417755930517E-2</v>
      </c>
      <c r="K57" s="12">
        <f t="shared" si="21"/>
        <v>-0.11960862619808303</v>
      </c>
      <c r="L57" s="13">
        <f t="shared" ca="1" si="22"/>
        <v>-0.19367094167168875</v>
      </c>
      <c r="M57" s="39">
        <v>0</v>
      </c>
      <c r="N57" s="14">
        <f t="shared" ca="1" si="23"/>
        <v>216</v>
      </c>
      <c r="O57" s="15">
        <f t="shared" ca="1" si="7"/>
        <v>0.59178082191780823</v>
      </c>
    </row>
    <row r="58" spans="1:15" ht="15" outlineLevel="1">
      <c r="A58" s="8" t="s">
        <v>29</v>
      </c>
      <c r="B58" s="9" t="s">
        <v>20</v>
      </c>
      <c r="C58" s="10">
        <v>44566</v>
      </c>
      <c r="D58" s="26">
        <v>147.26750000000001</v>
      </c>
      <c r="E58" s="26">
        <v>31.305</v>
      </c>
      <c r="F58" s="33">
        <f t="shared" si="17"/>
        <v>4610.2090875000004</v>
      </c>
      <c r="G58" s="52">
        <f>VLOOKUP(B58,Kurse!A:C,3,FALSE)</f>
        <v>28.969000000000001</v>
      </c>
      <c r="H58" s="33">
        <f t="shared" si="18"/>
        <v>4266.1922075000002</v>
      </c>
      <c r="I58" s="12">
        <f t="shared" si="19"/>
        <v>-7.4620667624979986E-2</v>
      </c>
      <c r="J58" s="12">
        <f t="shared" si="20"/>
        <v>1.186886634778522E-2</v>
      </c>
      <c r="K58" s="12">
        <f t="shared" si="21"/>
        <v>-7.4946032477534591E-2</v>
      </c>
      <c r="L58" s="13">
        <f t="shared" ca="1" si="22"/>
        <v>-0.12334520230356605</v>
      </c>
      <c r="M58" s="39">
        <v>1.5</v>
      </c>
      <c r="N58" s="14">
        <f t="shared" ca="1" si="23"/>
        <v>216</v>
      </c>
      <c r="O58" s="15">
        <f t="shared" ca="1" si="7"/>
        <v>0.59178082191780823</v>
      </c>
    </row>
    <row r="59" spans="1:15" ht="15" outlineLevel="1">
      <c r="A59" s="8" t="s">
        <v>33</v>
      </c>
      <c r="B59" s="9" t="s">
        <v>34</v>
      </c>
      <c r="C59" s="10">
        <v>44599</v>
      </c>
      <c r="D59" s="26">
        <v>148.26750000000001</v>
      </c>
      <c r="E59" s="26">
        <v>45.910069999999997</v>
      </c>
      <c r="F59" s="33">
        <f t="shared" ref="F59:F62" si="40">D59*E59</f>
        <v>6806.9713037250003</v>
      </c>
      <c r="G59" s="52">
        <f>VLOOKUP(B59,Kurse!A:C,3,FALSE)</f>
        <v>44.09</v>
      </c>
      <c r="H59" s="33">
        <f t="shared" ref="H59:H62" si="41">D59*G59</f>
        <v>6537.1140750000013</v>
      </c>
      <c r="I59" s="12">
        <f t="shared" ref="I59:I62" si="42">IFERROR((G59-E59)/E59,"")</f>
        <v>-3.9644243626724904E-2</v>
      </c>
      <c r="J59" s="12">
        <f t="shared" si="20"/>
        <v>1.8186741122446396E-2</v>
      </c>
      <c r="K59" s="12">
        <f t="shared" si="21"/>
        <v>-3.9644243626724883E-2</v>
      </c>
      <c r="L59" s="13">
        <f t="shared" ca="1" si="22"/>
        <v>-7.7512931328773904E-2</v>
      </c>
      <c r="M59" s="39">
        <v>0</v>
      </c>
      <c r="N59" s="14">
        <f t="shared" ca="1" si="23"/>
        <v>183</v>
      </c>
      <c r="O59" s="15">
        <f t="shared" ref="O59:O62" ca="1" si="43">N59/365</f>
        <v>0.50136986301369868</v>
      </c>
    </row>
    <row r="60" spans="1:15" ht="15" outlineLevel="1">
      <c r="A60" s="8" t="s">
        <v>33</v>
      </c>
      <c r="B60" s="9" t="s">
        <v>34</v>
      </c>
      <c r="C60" s="10">
        <v>44627</v>
      </c>
      <c r="D60" s="26">
        <v>149.26750000000001</v>
      </c>
      <c r="E60" s="26">
        <v>44.649299999999997</v>
      </c>
      <c r="F60" s="33">
        <f t="shared" ref="F60:F61" si="44">D60*E60</f>
        <v>6664.6893877499997</v>
      </c>
      <c r="G60" s="52">
        <f>VLOOKUP(B60,Kurse!A:C,3,FALSE)</f>
        <v>44.09</v>
      </c>
      <c r="H60" s="33">
        <f t="shared" ref="H60:H61" si="45">D60*G60</f>
        <v>6581.2040750000015</v>
      </c>
      <c r="I60" s="12">
        <f t="shared" ref="I60:I61" si="46">IFERROR((G60-E60)/E60,"")</f>
        <v>-1.2526512173762933E-2</v>
      </c>
      <c r="J60" s="12">
        <f t="shared" si="20"/>
        <v>1.8309402805704336E-2</v>
      </c>
      <c r="K60" s="12">
        <f t="shared" si="21"/>
        <v>-1.2526512173762817E-2</v>
      </c>
      <c r="L60" s="13">
        <f t="shared" ca="1" si="22"/>
        <v>-2.9247976867368353E-2</v>
      </c>
      <c r="M60" s="39">
        <v>0</v>
      </c>
      <c r="N60" s="14">
        <f t="shared" ca="1" si="23"/>
        <v>155</v>
      </c>
      <c r="O60" s="15">
        <f t="shared" ref="O60:O61" ca="1" si="47">N60/365</f>
        <v>0.42465753424657532</v>
      </c>
    </row>
    <row r="61" spans="1:15" ht="15" outlineLevel="1">
      <c r="A61" s="8" t="s">
        <v>29</v>
      </c>
      <c r="B61" s="9" t="s">
        <v>20</v>
      </c>
      <c r="C61" s="10">
        <v>44627</v>
      </c>
      <c r="D61" s="26">
        <v>150.26750000000001</v>
      </c>
      <c r="E61" s="26">
        <v>29.103899999999999</v>
      </c>
      <c r="F61" s="33">
        <f t="shared" si="44"/>
        <v>4373.37029325</v>
      </c>
      <c r="G61" s="52">
        <f>VLOOKUP(B61,Kurse!A:C,3,FALSE)</f>
        <v>28.969000000000001</v>
      </c>
      <c r="H61" s="33">
        <f t="shared" si="45"/>
        <v>4353.0992075000004</v>
      </c>
      <c r="I61" s="12">
        <f t="shared" si="46"/>
        <v>-4.6351176302831662E-3</v>
      </c>
      <c r="J61" s="12">
        <f t="shared" ref="J61" si="48">IFERROR(H61/$H$76,"")</f>
        <v>1.2110648132926923E-2</v>
      </c>
      <c r="K61" s="12">
        <f t="shared" si="21"/>
        <v>-4.9781025365270007E-3</v>
      </c>
      <c r="L61" s="13">
        <f t="shared" ca="1" si="22"/>
        <v>-1.1683120062466856E-2</v>
      </c>
      <c r="M61" s="39">
        <v>1.5</v>
      </c>
      <c r="N61" s="14">
        <f t="shared" ca="1" si="23"/>
        <v>155</v>
      </c>
      <c r="O61" s="15">
        <f t="shared" ca="1" si="47"/>
        <v>0.42465753424657532</v>
      </c>
    </row>
    <row r="62" spans="1:15" ht="15" outlineLevel="1">
      <c r="A62" s="8" t="s">
        <v>33</v>
      </c>
      <c r="B62" s="9" t="s">
        <v>34</v>
      </c>
      <c r="C62" s="10">
        <v>44656</v>
      </c>
      <c r="D62" s="26">
        <v>151.26750000000001</v>
      </c>
      <c r="E62" s="26">
        <v>49.05</v>
      </c>
      <c r="F62" s="33">
        <f t="shared" si="40"/>
        <v>7419.6708749999998</v>
      </c>
      <c r="G62" s="52">
        <f>VLOOKUP(B62,Kurse!A:C,3,FALSE)</f>
        <v>44.09</v>
      </c>
      <c r="H62" s="33">
        <f t="shared" si="41"/>
        <v>6669.3840750000008</v>
      </c>
      <c r="I62" s="12">
        <f t="shared" si="42"/>
        <v>-0.10112130479102945</v>
      </c>
      <c r="J62" s="12">
        <f>IFERROR(H62/$H$76,"")</f>
        <v>1.8554726172220211E-2</v>
      </c>
      <c r="K62" s="12">
        <f t="shared" si="21"/>
        <v>-0.10112130479102942</v>
      </c>
      <c r="L62" s="13">
        <f t="shared" ca="1" si="22"/>
        <v>-0.26568883210990712</v>
      </c>
      <c r="M62" s="39">
        <v>0</v>
      </c>
      <c r="N62" s="14">
        <f t="shared" ca="1" si="23"/>
        <v>126</v>
      </c>
      <c r="O62" s="15">
        <f t="shared" ca="1" si="43"/>
        <v>0.34520547945205482</v>
      </c>
    </row>
    <row r="63" spans="1:15" ht="15" outlineLevel="1">
      <c r="A63" s="8" t="s">
        <v>33</v>
      </c>
      <c r="B63" s="9" t="s">
        <v>34</v>
      </c>
      <c r="C63" s="10">
        <v>44686</v>
      </c>
      <c r="D63" s="26">
        <v>152.26750000000001</v>
      </c>
      <c r="E63" s="26">
        <v>46.085000000000001</v>
      </c>
      <c r="F63" s="33">
        <f t="shared" ref="F63:F72" si="49">D63*E63</f>
        <v>7017.2477375000008</v>
      </c>
      <c r="G63" s="52">
        <f>VLOOKUP(B63,Kurse!A:C,3,FALSE)</f>
        <v>44.09</v>
      </c>
      <c r="H63" s="33">
        <f t="shared" ref="H63:H72" si="50">D63*G63</f>
        <v>6713.474075000001</v>
      </c>
      <c r="I63" s="12">
        <f t="shared" ref="I63:I72" si="51">IFERROR((G63-E63)/E63,"")</f>
        <v>-4.3289573613974119E-2</v>
      </c>
      <c r="J63" s="12">
        <f>IFERROR(H63/$H$76,"")</f>
        <v>1.867738785547815E-2</v>
      </c>
      <c r="K63" s="12">
        <f t="shared" si="21"/>
        <v>-4.328957361397414E-2</v>
      </c>
      <c r="L63" s="13">
        <f t="shared" ca="1" si="22"/>
        <v>-0.15486539258918053</v>
      </c>
      <c r="M63" s="39">
        <v>0</v>
      </c>
      <c r="N63" s="14">
        <f t="shared" ca="1" si="23"/>
        <v>96</v>
      </c>
      <c r="O63" s="15">
        <f t="shared" ref="O63:O72" ca="1" si="52">N63/365</f>
        <v>0.26301369863013696</v>
      </c>
    </row>
    <row r="64" spans="1:15" ht="15" outlineLevel="1">
      <c r="A64" s="8" t="s">
        <v>29</v>
      </c>
      <c r="B64" s="9" t="s">
        <v>20</v>
      </c>
      <c r="C64" s="10">
        <v>44686</v>
      </c>
      <c r="D64" s="26">
        <v>153.26750000000001</v>
      </c>
      <c r="E64" s="26">
        <v>29.3401</v>
      </c>
      <c r="F64" s="33">
        <f t="shared" ref="F64:F71" si="53">D64*E64</f>
        <v>4496.8837767499999</v>
      </c>
      <c r="G64" s="52">
        <f>VLOOKUP(B64,Kurse!A:C,3,FALSE)</f>
        <v>28.969000000000001</v>
      </c>
      <c r="H64" s="33">
        <f t="shared" ref="H64:H71" si="54">D64*G64</f>
        <v>4440.0062075000005</v>
      </c>
      <c r="I64" s="12">
        <f t="shared" ref="I64:I71" si="55">IFERROR((G64-E64)/E64,"")</f>
        <v>-1.2648218649561468E-2</v>
      </c>
      <c r="J64" s="12">
        <f>IFERROR(H64/$H$76,"")</f>
        <v>1.2352429918068626E-2</v>
      </c>
      <c r="K64" s="12">
        <f t="shared" si="21"/>
        <v>-1.2981782974206683E-2</v>
      </c>
      <c r="L64" s="13">
        <f t="shared" ca="1" si="22"/>
        <v>-4.8467081981828475E-2</v>
      </c>
      <c r="M64" s="39">
        <v>1.5</v>
      </c>
      <c r="N64" s="14">
        <f t="shared" ca="1" si="23"/>
        <v>96</v>
      </c>
      <c r="O64" s="15">
        <f t="shared" ref="O64:O71" ca="1" si="56">N64/365</f>
        <v>0.26301369863013696</v>
      </c>
    </row>
    <row r="65" spans="1:15" ht="15" outlineLevel="1">
      <c r="A65" s="8" t="s">
        <v>33</v>
      </c>
      <c r="B65" s="9" t="s">
        <v>34</v>
      </c>
      <c r="C65" s="10">
        <v>44719</v>
      </c>
      <c r="D65" s="26">
        <v>154.26750000000001</v>
      </c>
      <c r="E65" s="26">
        <v>43.96</v>
      </c>
      <c r="F65" s="33">
        <f t="shared" si="53"/>
        <v>6781.5993000000008</v>
      </c>
      <c r="G65" s="52">
        <f>VLOOKUP(B65,Kurse!A:C,3,FALSE)</f>
        <v>44.09</v>
      </c>
      <c r="H65" s="33">
        <f t="shared" si="54"/>
        <v>6801.6540750000013</v>
      </c>
      <c r="I65" s="12">
        <f t="shared" si="55"/>
        <v>2.9572338489536523E-3</v>
      </c>
      <c r="J65" s="12">
        <f>IFERROR(H65/$H$76,"")</f>
        <v>1.8922711221994026E-2</v>
      </c>
      <c r="K65" s="12">
        <f t="shared" si="21"/>
        <v>2.95723384895367E-3</v>
      </c>
      <c r="L65" s="13">
        <f t="shared" ca="1" si="22"/>
        <v>1.7255074828876005E-2</v>
      </c>
      <c r="M65" s="39">
        <v>0</v>
      </c>
      <c r="N65" s="14">
        <f t="shared" ca="1" si="23"/>
        <v>63</v>
      </c>
      <c r="O65" s="15">
        <f t="shared" ca="1" si="56"/>
        <v>0.17260273972602741</v>
      </c>
    </row>
    <row r="66" spans="1:15" ht="15" outlineLevel="1">
      <c r="A66" s="8" t="s">
        <v>33</v>
      </c>
      <c r="B66" s="9" t="s">
        <v>34</v>
      </c>
      <c r="C66" s="10">
        <v>44747</v>
      </c>
      <c r="D66" s="26">
        <v>155.26750000000001</v>
      </c>
      <c r="E66" s="26">
        <v>42.505000000000003</v>
      </c>
      <c r="F66" s="33">
        <f t="shared" ref="F66:F67" si="57">D66*E66</f>
        <v>6599.645087500001</v>
      </c>
      <c r="G66" s="52">
        <f>VLOOKUP(B66,Kurse!A:C,3,FALSE)</f>
        <v>44.09</v>
      </c>
      <c r="H66" s="33">
        <f t="shared" ref="H66:H67" si="58">D66*G66</f>
        <v>6845.7440750000014</v>
      </c>
      <c r="I66" s="12">
        <f t="shared" ref="I66:I67" si="59">IFERROR((G66-E66)/E66,"")</f>
        <v>3.7289730619927082E-2</v>
      </c>
      <c r="J66" s="12">
        <f t="shared" ref="J66" si="60">IFERROR(H66/$H$76,"")</f>
        <v>1.9045372905251965E-2</v>
      </c>
      <c r="K66" s="12">
        <f t="shared" si="21"/>
        <v>3.7289730619927138E-2</v>
      </c>
      <c r="L66" s="13">
        <f t="shared" ca="1" si="22"/>
        <v>0.46492402783490472</v>
      </c>
      <c r="M66" s="39">
        <v>0</v>
      </c>
      <c r="N66" s="14">
        <f t="shared" ca="1" si="23"/>
        <v>35</v>
      </c>
      <c r="O66" s="15">
        <f t="shared" ref="O66:O67" ca="1" si="61">N66/365</f>
        <v>9.5890410958904104E-2</v>
      </c>
    </row>
    <row r="67" spans="1:15" ht="15" outlineLevel="1">
      <c r="A67" s="8" t="s">
        <v>29</v>
      </c>
      <c r="B67" s="9" t="s">
        <v>20</v>
      </c>
      <c r="C67" s="10">
        <v>44747</v>
      </c>
      <c r="D67" s="26">
        <v>156.26750000000001</v>
      </c>
      <c r="E67" s="26">
        <v>28.013999999999999</v>
      </c>
      <c r="F67" s="33">
        <f t="shared" si="57"/>
        <v>4377.677745</v>
      </c>
      <c r="G67" s="52">
        <f>VLOOKUP(B67,Kurse!A:C,3,FALSE)</f>
        <v>28.969000000000001</v>
      </c>
      <c r="H67" s="33">
        <f t="shared" si="58"/>
        <v>4526.9132075000007</v>
      </c>
      <c r="I67" s="12">
        <f t="shared" si="59"/>
        <v>3.4090097808238802E-2</v>
      </c>
      <c r="J67" s="12">
        <f>IFERROR(H67/$H$76,"")</f>
        <v>1.2594211703210328E-2</v>
      </c>
      <c r="K67" s="12">
        <f t="shared" si="21"/>
        <v>3.3747450384793168E-2</v>
      </c>
      <c r="L67" s="13">
        <f t="shared" ca="1" si="22"/>
        <v>0.41358567772104537</v>
      </c>
      <c r="M67" s="39">
        <v>1.5</v>
      </c>
      <c r="N67" s="14">
        <f t="shared" ca="1" si="23"/>
        <v>35</v>
      </c>
      <c r="O67" s="15">
        <f t="shared" ca="1" si="61"/>
        <v>9.5890410958904104E-2</v>
      </c>
    </row>
    <row r="68" spans="1:15" ht="15" outlineLevel="1">
      <c r="A68" s="8" t="s">
        <v>30</v>
      </c>
      <c r="B68" s="9" t="s">
        <v>19</v>
      </c>
      <c r="C68" s="10">
        <v>44778</v>
      </c>
      <c r="D68" s="26">
        <v>157.26750000000001</v>
      </c>
      <c r="E68" s="26">
        <v>75.462000000000003</v>
      </c>
      <c r="F68" s="33">
        <f t="shared" si="53"/>
        <v>11867.720085000001</v>
      </c>
      <c r="G68" s="52">
        <f>VLOOKUP(B68,Kurse!A:C,3,FALSE)</f>
        <v>75.872</v>
      </c>
      <c r="H68" s="33">
        <f t="shared" si="54"/>
        <v>11932.199760000001</v>
      </c>
      <c r="I68" s="12">
        <f t="shared" si="55"/>
        <v>5.4331981659642807E-3</v>
      </c>
      <c r="J68" s="12">
        <f t="shared" ref="J68" si="62">IFERROR(H68/$H$76,"")</f>
        <v>3.3196273702235643E-2</v>
      </c>
      <c r="K68" s="12">
        <f t="shared" si="21"/>
        <v>5.3068048916659711E-3</v>
      </c>
      <c r="L68" s="13">
        <f t="shared" ca="1" si="22"/>
        <v>0.62087410509847563</v>
      </c>
      <c r="M68" s="39">
        <v>1.5</v>
      </c>
      <c r="N68" s="14">
        <f t="shared" ca="1" si="23"/>
        <v>4</v>
      </c>
      <c r="O68" s="15">
        <f t="shared" ca="1" si="56"/>
        <v>1.0958904109589041E-2</v>
      </c>
    </row>
    <row r="69" spans="1:15" ht="15" outlineLevel="1">
      <c r="A69" s="8" t="s">
        <v>33</v>
      </c>
      <c r="B69" s="9" t="s">
        <v>34</v>
      </c>
      <c r="C69" s="10">
        <v>44778</v>
      </c>
      <c r="D69" s="26">
        <v>158.26750000000001</v>
      </c>
      <c r="E69" s="26">
        <v>43.735599999999998</v>
      </c>
      <c r="F69" s="33">
        <f t="shared" si="53"/>
        <v>6921.9240730000001</v>
      </c>
      <c r="G69" s="52">
        <f>VLOOKUP(B69,Kurse!A:C,3,FALSE)</f>
        <v>44.09</v>
      </c>
      <c r="H69" s="33">
        <f t="shared" si="54"/>
        <v>6978.014075000001</v>
      </c>
      <c r="I69" s="12">
        <f t="shared" si="55"/>
        <v>8.1032385516605562E-3</v>
      </c>
      <c r="J69" s="12">
        <f>IFERROR(H69/$H$76,"")</f>
        <v>1.941335795502578E-2</v>
      </c>
      <c r="K69" s="12">
        <f t="shared" si="21"/>
        <v>8.103238551660551E-3</v>
      </c>
      <c r="L69" s="13">
        <f t="shared" ca="1" si="22"/>
        <v>1.0884888240428641</v>
      </c>
      <c r="M69" s="39">
        <v>0</v>
      </c>
      <c r="N69" s="14">
        <f t="shared" ca="1" si="23"/>
        <v>4</v>
      </c>
      <c r="O69" s="15">
        <f t="shared" ca="1" si="56"/>
        <v>1.0958904109589041E-2</v>
      </c>
    </row>
    <row r="70" spans="1:15" ht="15" outlineLevel="1">
      <c r="A70" s="8" t="s">
        <v>29</v>
      </c>
      <c r="B70" s="9" t="s">
        <v>20</v>
      </c>
      <c r="C70" s="10">
        <v>44778</v>
      </c>
      <c r="D70" s="26">
        <v>159.26750000000001</v>
      </c>
      <c r="E70" s="26">
        <v>28.870999999999999</v>
      </c>
      <c r="F70" s="33">
        <f t="shared" si="53"/>
        <v>4598.2119924999997</v>
      </c>
      <c r="G70" s="52">
        <f>VLOOKUP(B70,Kurse!A:C,3,FALSE)</f>
        <v>28.969000000000001</v>
      </c>
      <c r="H70" s="33">
        <f t="shared" si="54"/>
        <v>4613.8202075000008</v>
      </c>
      <c r="I70" s="12">
        <f t="shared" si="55"/>
        <v>3.3944096151848754E-3</v>
      </c>
      <c r="J70" s="12">
        <f>IFERROR(H70/$H$76,"")</f>
        <v>1.2835993488352031E-2</v>
      </c>
      <c r="K70" s="12">
        <f t="shared" si="21"/>
        <v>3.0681958602632024E-3</v>
      </c>
      <c r="L70" s="13">
        <f t="shared" ca="1" si="22"/>
        <v>0.32252692401579419</v>
      </c>
      <c r="M70" s="39">
        <v>1.5</v>
      </c>
      <c r="N70" s="14">
        <f t="shared" ca="1" si="23"/>
        <v>4</v>
      </c>
      <c r="O70" s="15">
        <f t="shared" ca="1" si="56"/>
        <v>1.0958904109589041E-2</v>
      </c>
    </row>
    <row r="71" spans="1:15" ht="15" outlineLevel="1">
      <c r="A71" s="8"/>
      <c r="B71" s="9"/>
      <c r="C71" s="10"/>
      <c r="D71" s="26"/>
      <c r="E71" s="26"/>
      <c r="F71" s="33">
        <f t="shared" si="53"/>
        <v>0</v>
      </c>
      <c r="G71" s="52"/>
      <c r="H71" s="33">
        <f t="shared" si="54"/>
        <v>0</v>
      </c>
      <c r="I71" s="12" t="str">
        <f t="shared" si="55"/>
        <v/>
      </c>
      <c r="J71" s="12">
        <f t="shared" ref="J71" si="63">IFERROR(H71/$H$76,"")</f>
        <v>0</v>
      </c>
      <c r="K71" s="12" t="str">
        <f>IFERROR(((#REF!+H71)-F71-M71)/F71,"")</f>
        <v/>
      </c>
      <c r="L71" s="13" t="str">
        <f ca="1">IFERROR(((#REF!+H71-M71)/F71)^(1/O71)-1,"")</f>
        <v/>
      </c>
      <c r="M71" s="39"/>
      <c r="N71" s="14">
        <f t="shared" ca="1" si="23"/>
        <v>44782</v>
      </c>
      <c r="O71" s="15">
        <f t="shared" ca="1" si="56"/>
        <v>122.69041095890411</v>
      </c>
    </row>
    <row r="72" spans="1:15" ht="15" outlineLevel="1">
      <c r="A72" s="8"/>
      <c r="B72" s="9"/>
      <c r="C72" s="10"/>
      <c r="D72" s="26"/>
      <c r="E72" s="26"/>
      <c r="F72" s="33">
        <f t="shared" si="49"/>
        <v>0</v>
      </c>
      <c r="G72" s="52"/>
      <c r="H72" s="33">
        <f t="shared" si="50"/>
        <v>0</v>
      </c>
      <c r="I72" s="12" t="str">
        <f t="shared" si="51"/>
        <v/>
      </c>
      <c r="J72" s="12">
        <f>IFERROR(H72/$H$76,"")</f>
        <v>0</v>
      </c>
      <c r="K72" s="12" t="str">
        <f>IFERROR(((#REF!+H72)-F72-M72)/F72,"")</f>
        <v/>
      </c>
      <c r="L72" s="13" t="str">
        <f ca="1">IFERROR(((#REF!+H72-M72)/F72)^(1/O72)-1,"")</f>
        <v/>
      </c>
      <c r="M72" s="39"/>
      <c r="N72" s="14">
        <f t="shared" ca="1" si="23"/>
        <v>44782</v>
      </c>
      <c r="O72" s="15">
        <f t="shared" ca="1" si="52"/>
        <v>122.69041095890411</v>
      </c>
    </row>
    <row r="73" spans="1:15" ht="15" outlineLevel="1">
      <c r="A73" s="8"/>
      <c r="B73" s="9"/>
      <c r="C73" s="10"/>
      <c r="D73" s="26"/>
      <c r="E73" s="26"/>
      <c r="F73" s="33">
        <f t="shared" ref="F73" si="64">D73*E73</f>
        <v>0</v>
      </c>
      <c r="G73" s="52"/>
      <c r="H73" s="33">
        <f t="shared" ref="H73" si="65">D73*G73</f>
        <v>0</v>
      </c>
      <c r="I73" s="12" t="str">
        <f t="shared" ref="I73" si="66">IFERROR((G73-E73)/E73,"")</f>
        <v/>
      </c>
      <c r="J73" s="12">
        <f>IFERROR(H73/$H$76,"")</f>
        <v>0</v>
      </c>
      <c r="K73" s="12" t="str">
        <f>IFERROR(((#REF!+H73)-F73-M73)/F73,"")</f>
        <v/>
      </c>
      <c r="L73" s="13" t="str">
        <f ca="1">IFERROR(((#REF!+H73-M73)/F73)^(1/O73)-1,"")</f>
        <v/>
      </c>
      <c r="M73" s="39"/>
      <c r="N73" s="14">
        <f t="shared" ca="1" si="23"/>
        <v>44782</v>
      </c>
      <c r="O73" s="15">
        <f t="shared" ref="O73" ca="1" si="67">N73/365</f>
        <v>122.69041095890411</v>
      </c>
    </row>
    <row r="74" spans="1:15" ht="15" outlineLevel="1">
      <c r="A74" s="8"/>
      <c r="B74" s="9"/>
      <c r="C74" s="10"/>
      <c r="D74" s="26"/>
      <c r="E74" s="26"/>
      <c r="F74" s="33">
        <f t="shared" ref="F74" si="68">D74*E74</f>
        <v>0</v>
      </c>
      <c r="G74" s="52"/>
      <c r="H74" s="33">
        <f t="shared" ref="H74" si="69">D74*G74</f>
        <v>0</v>
      </c>
      <c r="I74" s="12" t="str">
        <f t="shared" ref="I74" si="70">IFERROR((G74-E74)/E74,"")</f>
        <v/>
      </c>
      <c r="J74" s="12">
        <f t="shared" ref="J74" si="71">IFERROR(H74/$H$76,"")</f>
        <v>0</v>
      </c>
      <c r="K74" s="12" t="str">
        <f>IFERROR(((#REF!+H74)-F74-M74)/F74,"")</f>
        <v/>
      </c>
      <c r="L74" s="13" t="str">
        <f ca="1">IFERROR(((#REF!+H74-M74)/F74)^(1/O74)-1,"")</f>
        <v/>
      </c>
      <c r="M74" s="39"/>
      <c r="N74" s="14">
        <f t="shared" ca="1" si="23"/>
        <v>44782</v>
      </c>
      <c r="O74" s="15">
        <f t="shared" ref="O74" ca="1" si="72">N74/365</f>
        <v>122.69041095890411</v>
      </c>
    </row>
    <row r="75" spans="1:15" ht="15.75" outlineLevel="1" thickBot="1">
      <c r="A75" s="8" t="s">
        <v>113</v>
      </c>
      <c r="B75" s="9"/>
      <c r="C75" s="10"/>
      <c r="D75" s="11"/>
      <c r="E75" s="9"/>
      <c r="F75" s="33">
        <f t="shared" si="17"/>
        <v>0</v>
      </c>
      <c r="G75" s="52"/>
      <c r="H75" s="33">
        <f t="shared" si="18"/>
        <v>0</v>
      </c>
      <c r="I75" s="12" t="str">
        <f t="shared" si="19"/>
        <v/>
      </c>
      <c r="J75" s="12">
        <f>IFERROR(H75/$H$76,"")</f>
        <v>0</v>
      </c>
      <c r="K75" s="12" t="str">
        <f>IFERROR(((#REF!+H75)-F75-M75)/F75,"")</f>
        <v/>
      </c>
      <c r="L75" s="13" t="str">
        <f>IFERROR(((#REF!+H75-M75)/F75)^(1/O75)-1,"")</f>
        <v/>
      </c>
      <c r="M75" s="39">
        <v>20</v>
      </c>
      <c r="N75" s="14"/>
      <c r="O75" s="15"/>
    </row>
    <row r="76" spans="1:15" ht="15.75" thickBot="1">
      <c r="A76" s="16" t="s">
        <v>3</v>
      </c>
      <c r="B76" s="16"/>
      <c r="C76" s="16"/>
      <c r="D76" s="16"/>
      <c r="E76" s="16"/>
      <c r="F76" s="34">
        <f>SUM(F11:F75)</f>
        <v>339134.9741227692</v>
      </c>
      <c r="G76" s="48"/>
      <c r="H76" s="34">
        <f>SUM(H11:H75)</f>
        <v>359443.95045750006</v>
      </c>
      <c r="I76" s="17">
        <f>(H76-F76)/F76</f>
        <v>5.9884641468381475E-2</v>
      </c>
      <c r="J76" s="17">
        <f>SUM(J11:J75)</f>
        <v>0.99999999999999978</v>
      </c>
      <c r="K76" s="17">
        <f>(H76-F76)/F76</f>
        <v>5.9884641468381475E-2</v>
      </c>
      <c r="L76" s="17"/>
      <c r="M76" s="38">
        <f>SUM(M11:M75)</f>
        <v>138.5</v>
      </c>
    </row>
    <row r="78" spans="1:15" ht="15">
      <c r="F78" s="25" t="s">
        <v>17</v>
      </c>
    </row>
  </sheetData>
  <autoFilter ref="A10:P76">
    <filterColumn colId="14" showButton="0"/>
  </autoFilter>
  <mergeCells count="1">
    <mergeCell ref="N10:O10"/>
  </mergeCells>
  <conditionalFormatting sqref="I11:I18 I20:I44 I48 I56 I53 I75:I76 K76:L76">
    <cfRule type="cellIs" dxfId="95" priority="139" operator="lessThan">
      <formula>0</formula>
    </cfRule>
    <cfRule type="cellIs" dxfId="94" priority="140" operator="greaterThan">
      <formula>0</formula>
    </cfRule>
    <cfRule type="cellIs" dxfId="93" priority="141" operator="greaterThan">
      <formula>0</formula>
    </cfRule>
  </conditionalFormatting>
  <conditionalFormatting sqref="K72:K75 K11:K70">
    <cfRule type="cellIs" dxfId="92" priority="136" operator="lessThan">
      <formula>0</formula>
    </cfRule>
    <cfRule type="cellIs" dxfId="91" priority="137" operator="greaterThan">
      <formula>0</formula>
    </cfRule>
    <cfRule type="cellIs" dxfId="90" priority="138" operator="greaterThan">
      <formula>0</formula>
    </cfRule>
  </conditionalFormatting>
  <conditionalFormatting sqref="L72:L75 L11:L70">
    <cfRule type="cellIs" dxfId="89" priority="133" operator="lessThan">
      <formula>0</formula>
    </cfRule>
    <cfRule type="cellIs" dxfId="88" priority="134" operator="greaterThan">
      <formula>0</formula>
    </cfRule>
    <cfRule type="cellIs" dxfId="87" priority="135" operator="greaterThan">
      <formula>0</formula>
    </cfRule>
  </conditionalFormatting>
  <conditionalFormatting sqref="I19">
    <cfRule type="cellIs" dxfId="86" priority="130" operator="lessThan">
      <formula>0</formula>
    </cfRule>
    <cfRule type="cellIs" dxfId="85" priority="131" operator="greaterThan">
      <formula>0</formula>
    </cfRule>
    <cfRule type="cellIs" dxfId="84" priority="132" operator="greaterThan">
      <formula>0</formula>
    </cfRule>
  </conditionalFormatting>
  <conditionalFormatting sqref="M76">
    <cfRule type="cellIs" dxfId="83" priority="112" operator="lessThan">
      <formula>0</formula>
    </cfRule>
    <cfRule type="cellIs" dxfId="82" priority="113" operator="greaterThan">
      <formula>0</formula>
    </cfRule>
    <cfRule type="cellIs" dxfId="81" priority="114" operator="greaterThan">
      <formula>0</formula>
    </cfRule>
  </conditionalFormatting>
  <conditionalFormatting sqref="I45:I47">
    <cfRule type="cellIs" dxfId="80" priority="103" operator="lessThan">
      <formula>0</formula>
    </cfRule>
    <cfRule type="cellIs" dxfId="79" priority="104" operator="greaterThan">
      <formula>0</formula>
    </cfRule>
    <cfRule type="cellIs" dxfId="78" priority="105" operator="greaterThan">
      <formula>0</formula>
    </cfRule>
  </conditionalFormatting>
  <conditionalFormatting sqref="I54">
    <cfRule type="cellIs" dxfId="77" priority="100" operator="lessThan">
      <formula>0</formula>
    </cfRule>
    <cfRule type="cellIs" dxfId="76" priority="101" operator="greaterThan">
      <formula>0</formula>
    </cfRule>
    <cfRule type="cellIs" dxfId="75" priority="102" operator="greaterThan">
      <formula>0</formula>
    </cfRule>
  </conditionalFormatting>
  <conditionalFormatting sqref="I52">
    <cfRule type="cellIs" dxfId="74" priority="97" operator="lessThan">
      <formula>0</formula>
    </cfRule>
    <cfRule type="cellIs" dxfId="73" priority="98" operator="greaterThan">
      <formula>0</formula>
    </cfRule>
    <cfRule type="cellIs" dxfId="72" priority="99" operator="greaterThan">
      <formula>0</formula>
    </cfRule>
  </conditionalFormatting>
  <conditionalFormatting sqref="I51">
    <cfRule type="cellIs" dxfId="71" priority="88" operator="lessThan">
      <formula>0</formula>
    </cfRule>
    <cfRule type="cellIs" dxfId="70" priority="89" operator="greaterThan">
      <formula>0</formula>
    </cfRule>
    <cfRule type="cellIs" dxfId="69" priority="90" operator="greaterThan">
      <formula>0</formula>
    </cfRule>
  </conditionalFormatting>
  <conditionalFormatting sqref="I49">
    <cfRule type="cellIs" dxfId="68" priority="85" operator="lessThan">
      <formula>0</formula>
    </cfRule>
    <cfRule type="cellIs" dxfId="67" priority="86" operator="greaterThan">
      <formula>0</formula>
    </cfRule>
    <cfRule type="cellIs" dxfId="66" priority="87" operator="greaterThan">
      <formula>0</formula>
    </cfRule>
  </conditionalFormatting>
  <conditionalFormatting sqref="I50">
    <cfRule type="cellIs" dxfId="65" priority="82" operator="lessThan">
      <formula>0</formula>
    </cfRule>
    <cfRule type="cellIs" dxfId="64" priority="83" operator="greaterThan">
      <formula>0</formula>
    </cfRule>
    <cfRule type="cellIs" dxfId="63" priority="84" operator="greaterThan">
      <formula>0</formula>
    </cfRule>
  </conditionalFormatting>
  <conditionalFormatting sqref="I55">
    <cfRule type="cellIs" dxfId="62" priority="79" operator="lessThan">
      <formula>0</formula>
    </cfRule>
    <cfRule type="cellIs" dxfId="61" priority="80" operator="greaterThan">
      <formula>0</formula>
    </cfRule>
    <cfRule type="cellIs" dxfId="60" priority="81" operator="greaterThan">
      <formula>0</formula>
    </cfRule>
  </conditionalFormatting>
  <conditionalFormatting sqref="I74">
    <cfRule type="cellIs" dxfId="59" priority="76" operator="lessThan">
      <formula>0</formula>
    </cfRule>
    <cfRule type="cellIs" dxfId="58" priority="77" operator="greaterThan">
      <formula>0</formula>
    </cfRule>
    <cfRule type="cellIs" dxfId="57" priority="78" operator="greaterThan">
      <formula>0</formula>
    </cfRule>
  </conditionalFormatting>
  <conditionalFormatting sqref="I57">
    <cfRule type="cellIs" dxfId="56" priority="73" operator="lessThan">
      <formula>0</formula>
    </cfRule>
    <cfRule type="cellIs" dxfId="55" priority="74" operator="greaterThan">
      <formula>0</formula>
    </cfRule>
    <cfRule type="cellIs" dxfId="54" priority="75" operator="greaterThan">
      <formula>0</formula>
    </cfRule>
  </conditionalFormatting>
  <conditionalFormatting sqref="I59">
    <cfRule type="cellIs" dxfId="53" priority="70" operator="lessThan">
      <formula>0</formula>
    </cfRule>
    <cfRule type="cellIs" dxfId="52" priority="71" operator="greaterThan">
      <formula>0</formula>
    </cfRule>
    <cfRule type="cellIs" dxfId="51" priority="72" operator="greaterThan">
      <formula>0</formula>
    </cfRule>
  </conditionalFormatting>
  <conditionalFormatting sqref="I58">
    <cfRule type="cellIs" dxfId="50" priority="67" operator="lessThan">
      <formula>0</formula>
    </cfRule>
    <cfRule type="cellIs" dxfId="49" priority="68" operator="greaterThan">
      <formula>0</formula>
    </cfRule>
    <cfRule type="cellIs" dxfId="48" priority="69" operator="greaterThan">
      <formula>0</formula>
    </cfRule>
  </conditionalFormatting>
  <conditionalFormatting sqref="I62">
    <cfRule type="cellIs" dxfId="47" priority="64" operator="lessThan">
      <formula>0</formula>
    </cfRule>
    <cfRule type="cellIs" dxfId="46" priority="65" operator="greaterThan">
      <formula>0</formula>
    </cfRule>
    <cfRule type="cellIs" dxfId="45" priority="66" operator="greaterThan">
      <formula>0</formula>
    </cfRule>
  </conditionalFormatting>
  <conditionalFormatting sqref="I61">
    <cfRule type="cellIs" dxfId="44" priority="61" operator="lessThan">
      <formula>0</formula>
    </cfRule>
    <cfRule type="cellIs" dxfId="43" priority="62" operator="greaterThan">
      <formula>0</formula>
    </cfRule>
    <cfRule type="cellIs" dxfId="42" priority="63" operator="greaterThan">
      <formula>0</formula>
    </cfRule>
  </conditionalFormatting>
  <conditionalFormatting sqref="I60">
    <cfRule type="cellIs" dxfId="41" priority="58" operator="lessThan">
      <formula>0</formula>
    </cfRule>
    <cfRule type="cellIs" dxfId="40" priority="59" operator="greaterThan">
      <formula>0</formula>
    </cfRule>
    <cfRule type="cellIs" dxfId="39" priority="60" operator="greaterThan">
      <formula>0</formula>
    </cfRule>
  </conditionalFormatting>
  <conditionalFormatting sqref="I63">
    <cfRule type="cellIs" dxfId="38" priority="55" operator="lessThan">
      <formula>0</formula>
    </cfRule>
    <cfRule type="cellIs" dxfId="37" priority="56" operator="greaterThan">
      <formula>0</formula>
    </cfRule>
    <cfRule type="cellIs" dxfId="36" priority="57" operator="greaterThan">
      <formula>0</formula>
    </cfRule>
  </conditionalFormatting>
  <conditionalFormatting sqref="I72">
    <cfRule type="cellIs" dxfId="35" priority="52" operator="lessThan">
      <formula>0</formula>
    </cfRule>
    <cfRule type="cellIs" dxfId="34" priority="53" operator="greaterThan">
      <formula>0</formula>
    </cfRule>
    <cfRule type="cellIs" dxfId="33" priority="54" operator="greaterThan">
      <formula>0</formula>
    </cfRule>
  </conditionalFormatting>
  <conditionalFormatting sqref="I73">
    <cfRule type="cellIs" dxfId="32" priority="49" operator="lessThan">
      <formula>0</formula>
    </cfRule>
    <cfRule type="cellIs" dxfId="31" priority="50" operator="greaterThan">
      <formula>0</formula>
    </cfRule>
    <cfRule type="cellIs" dxfId="30" priority="51" operator="greaterThan">
      <formula>0</formula>
    </cfRule>
  </conditionalFormatting>
  <conditionalFormatting sqref="I68">
    <cfRule type="cellIs" dxfId="29" priority="40" operator="lessThan">
      <formula>0</formula>
    </cfRule>
    <cfRule type="cellIs" dxfId="28" priority="41" operator="greaterThan">
      <formula>0</formula>
    </cfRule>
    <cfRule type="cellIs" dxfId="27" priority="42" operator="greaterThan">
      <formula>0</formula>
    </cfRule>
  </conditionalFormatting>
  <conditionalFormatting sqref="I64">
    <cfRule type="cellIs" dxfId="26" priority="37" operator="lessThan">
      <formula>0</formula>
    </cfRule>
    <cfRule type="cellIs" dxfId="25" priority="38" operator="greaterThan">
      <formula>0</formula>
    </cfRule>
    <cfRule type="cellIs" dxfId="24" priority="39" operator="greaterThan">
      <formula>0</formula>
    </cfRule>
  </conditionalFormatting>
  <conditionalFormatting sqref="I65">
    <cfRule type="cellIs" dxfId="23" priority="34" operator="lessThan">
      <formula>0</formula>
    </cfRule>
    <cfRule type="cellIs" dxfId="22" priority="35" operator="greaterThan">
      <formula>0</formula>
    </cfRule>
    <cfRule type="cellIs" dxfId="21" priority="36" operator="greaterThan">
      <formula>0</formula>
    </cfRule>
  </conditionalFormatting>
  <conditionalFormatting sqref="I67">
    <cfRule type="cellIs" dxfId="20" priority="25" operator="lessThan">
      <formula>0</formula>
    </cfRule>
    <cfRule type="cellIs" dxfId="19" priority="26" operator="greaterThan">
      <formula>0</formula>
    </cfRule>
    <cfRule type="cellIs" dxfId="18" priority="27" operator="greaterThan">
      <formula>0</formula>
    </cfRule>
  </conditionalFormatting>
  <conditionalFormatting sqref="I66">
    <cfRule type="cellIs" dxfId="17" priority="16" operator="lessThan">
      <formula>0</formula>
    </cfRule>
    <cfRule type="cellIs" dxfId="16" priority="17" operator="greaterThan">
      <formula>0</formula>
    </cfRule>
    <cfRule type="cellIs" dxfId="15" priority="18" operator="greaterThan">
      <formula>0</formula>
    </cfRule>
  </conditionalFormatting>
  <conditionalFormatting sqref="K71">
    <cfRule type="cellIs" dxfId="14" priority="13" operator="lessThan">
      <formula>0</formula>
    </cfRule>
    <cfRule type="cellIs" dxfId="13" priority="14" operator="greaterThan">
      <formula>0</formula>
    </cfRule>
    <cfRule type="cellIs" dxfId="12" priority="15" operator="greaterThan">
      <formula>0</formula>
    </cfRule>
  </conditionalFormatting>
  <conditionalFormatting sqref="L71">
    <cfRule type="cellIs" dxfId="11" priority="10" operator="lessThan">
      <formula>0</formula>
    </cfRule>
    <cfRule type="cellIs" dxfId="10" priority="11" operator="greaterThan">
      <formula>0</formula>
    </cfRule>
    <cfRule type="cellIs" dxfId="9" priority="12" operator="greaterThan">
      <formula>0</formula>
    </cfRule>
  </conditionalFormatting>
  <conditionalFormatting sqref="I71">
    <cfRule type="cellIs" dxfId="8" priority="7" operator="lessThan">
      <formula>0</formula>
    </cfRule>
    <cfRule type="cellIs" dxfId="7" priority="8" operator="greaterThan">
      <formula>0</formula>
    </cfRule>
    <cfRule type="cellIs" dxfId="6" priority="9" operator="greaterThan">
      <formula>0</formula>
    </cfRule>
  </conditionalFormatting>
  <conditionalFormatting sqref="I69">
    <cfRule type="cellIs" dxfId="5" priority="4" operator="lessThan">
      <formula>0</formula>
    </cfRule>
    <cfRule type="cellIs" dxfId="4" priority="5" operator="greaterThan">
      <formula>0</formula>
    </cfRule>
    <cfRule type="cellIs" dxfId="3" priority="6" operator="greaterThan">
      <formula>0</formula>
    </cfRule>
  </conditionalFormatting>
  <conditionalFormatting sqref="I70">
    <cfRule type="cellIs" dxfId="2" priority="1" operator="lessThan">
      <formula>0</formula>
    </cfRule>
    <cfRule type="cellIs" dxfId="1" priority="2" operator="greaterThan">
      <formula>0</formula>
    </cfRule>
    <cfRule type="cellIs" dxfId="0" priority="3" operator="greaterThan">
      <formula>0</formula>
    </cfRule>
  </conditionalFormatting>
  <pageMargins left="0.7" right="0.7" top="0.78740157499999996" bottom="0.78740157499999996" header="0.3" footer="0.3"/>
  <pageSetup paperSize="9"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A3" sqref="A3"/>
    </sheetView>
  </sheetViews>
  <sheetFormatPr baseColWidth="10" defaultRowHeight="15"/>
  <cols>
    <col min="2" max="2" width="11.42578125" style="30"/>
    <col min="3" max="3" width="11.42578125" style="31"/>
  </cols>
  <sheetData>
    <row r="1" spans="1:3">
      <c r="A1" t="s">
        <v>0</v>
      </c>
      <c r="B1" s="30" t="s">
        <v>21</v>
      </c>
      <c r="C1" s="31" t="s">
        <v>31</v>
      </c>
    </row>
    <row r="2" spans="1:3">
      <c r="A2" t="s">
        <v>19</v>
      </c>
      <c r="B2" s="30">
        <f>A0RPWH!A2</f>
        <v>44781</v>
      </c>
      <c r="C2" s="31">
        <f>A0RPWH!E2</f>
        <v>75.872</v>
      </c>
    </row>
    <row r="3" spans="1:3">
      <c r="A3" t="s">
        <v>20</v>
      </c>
      <c r="B3" s="30">
        <f>A111X9!A2</f>
        <v>44781</v>
      </c>
      <c r="C3" s="31">
        <f>A111X9!E2</f>
        <v>28.969000000000001</v>
      </c>
    </row>
    <row r="4" spans="1:3">
      <c r="A4" t="s">
        <v>34</v>
      </c>
      <c r="B4" s="30">
        <f>A1103G!A2</f>
        <v>44781</v>
      </c>
      <c r="C4" s="31">
        <f>A1103G!E2</f>
        <v>44.09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2" sqref="F2"/>
    </sheetView>
  </sheetViews>
  <sheetFormatPr baseColWidth="10" defaultRowHeight="15"/>
  <cols>
    <col min="1" max="1" width="10.140625" customWidth="1"/>
    <col min="2" max="4" width="7" customWidth="1"/>
    <col min="5" max="5" width="7.7109375" customWidth="1"/>
    <col min="6" max="6" width="2" customWidth="1"/>
    <col min="7" max="7" width="9.140625" customWidth="1"/>
    <col min="8" max="8" width="8.28515625" customWidth="1"/>
  </cols>
  <sheetData>
    <row r="1" spans="1:8">
      <c r="A1" s="27" t="s">
        <v>21</v>
      </c>
      <c r="B1" s="27" t="s">
        <v>22</v>
      </c>
      <c r="C1" s="27" t="s">
        <v>23</v>
      </c>
      <c r="D1" s="27" t="s">
        <v>24</v>
      </c>
      <c r="E1" s="27" t="s">
        <v>25</v>
      </c>
      <c r="F1" s="27"/>
      <c r="G1" s="27" t="s">
        <v>26</v>
      </c>
      <c r="H1" s="27" t="s">
        <v>27</v>
      </c>
    </row>
    <row r="2" spans="1:8">
      <c r="A2" s="28">
        <v>44781</v>
      </c>
      <c r="B2" s="27">
        <v>75.938000000000002</v>
      </c>
      <c r="C2" s="27">
        <v>76.287999999999997</v>
      </c>
      <c r="D2" s="27">
        <v>75.611999999999995</v>
      </c>
      <c r="E2" s="27">
        <v>75.872</v>
      </c>
      <c r="F2" s="27" t="s">
        <v>28</v>
      </c>
      <c r="G2" s="29">
        <v>710874</v>
      </c>
      <c r="H2" s="27" t="s">
        <v>110</v>
      </c>
    </row>
    <row r="3" spans="1:8">
      <c r="A3" s="28">
        <v>44778</v>
      </c>
      <c r="B3" s="27">
        <v>75.569999999999993</v>
      </c>
      <c r="C3" s="27">
        <v>75.73</v>
      </c>
      <c r="D3" s="27">
        <v>75.099999999999994</v>
      </c>
      <c r="E3" s="27">
        <v>75.325999999999993</v>
      </c>
      <c r="F3" s="27" t="s">
        <v>28</v>
      </c>
      <c r="G3" s="29">
        <v>519152</v>
      </c>
      <c r="H3" s="27" t="s">
        <v>104</v>
      </c>
    </row>
    <row r="4" spans="1:8">
      <c r="A4" s="28">
        <v>44777</v>
      </c>
      <c r="B4" s="27">
        <v>75.72</v>
      </c>
      <c r="C4" s="27">
        <v>76.073999999999998</v>
      </c>
      <c r="D4" s="27">
        <v>75.331999999999994</v>
      </c>
      <c r="E4" s="27">
        <v>75.430000000000007</v>
      </c>
      <c r="F4" s="27" t="s">
        <v>28</v>
      </c>
      <c r="G4" s="29">
        <v>270142</v>
      </c>
      <c r="H4" s="27" t="s">
        <v>105</v>
      </c>
    </row>
    <row r="5" spans="1:8">
      <c r="A5" s="28">
        <v>44776</v>
      </c>
      <c r="B5" s="27">
        <v>74.891999999999996</v>
      </c>
      <c r="C5" s="27">
        <v>75.784000000000006</v>
      </c>
      <c r="D5" s="27">
        <v>74.760000000000005</v>
      </c>
      <c r="E5" s="27">
        <v>75.756</v>
      </c>
      <c r="F5" s="27" t="s">
        <v>28</v>
      </c>
      <c r="G5" s="29">
        <v>266928</v>
      </c>
      <c r="H5" s="27" t="s">
        <v>102</v>
      </c>
    </row>
    <row r="6" spans="1:8">
      <c r="A6" s="28">
        <v>44775</v>
      </c>
      <c r="B6" s="27">
        <v>74.581999999999994</v>
      </c>
      <c r="C6" s="27">
        <v>75.183999999999997</v>
      </c>
      <c r="D6" s="27">
        <v>74.323999999999998</v>
      </c>
      <c r="E6" s="27">
        <v>75.012</v>
      </c>
      <c r="F6" s="27" t="s">
        <v>28</v>
      </c>
      <c r="G6" s="29">
        <v>473803</v>
      </c>
      <c r="H6" s="27" t="s">
        <v>98</v>
      </c>
    </row>
    <row r="7" spans="1:8">
      <c r="A7" s="28">
        <v>44774</v>
      </c>
      <c r="B7" s="27">
        <v>75.036000000000001</v>
      </c>
      <c r="C7" s="27">
        <v>75.231999999999999</v>
      </c>
      <c r="D7" s="27">
        <v>74.59</v>
      </c>
      <c r="E7" s="27">
        <v>74.983999999999995</v>
      </c>
      <c r="F7" s="27" t="s">
        <v>28</v>
      </c>
      <c r="G7" s="29">
        <v>922118</v>
      </c>
      <c r="H7" s="27" t="s">
        <v>95</v>
      </c>
    </row>
    <row r="8" spans="1:8">
      <c r="A8" s="28">
        <v>44771</v>
      </c>
      <c r="B8" s="27">
        <v>74.512</v>
      </c>
      <c r="C8" s="27">
        <v>75.319999999999993</v>
      </c>
      <c r="D8" s="27">
        <v>74.492000000000004</v>
      </c>
      <c r="E8" s="27">
        <v>74.852000000000004</v>
      </c>
      <c r="F8" s="27" t="s">
        <v>28</v>
      </c>
      <c r="G8" s="29">
        <v>327911</v>
      </c>
      <c r="H8" s="27" t="s">
        <v>89</v>
      </c>
    </row>
    <row r="9" spans="1:8">
      <c r="A9" s="28">
        <v>44770</v>
      </c>
      <c r="B9" s="27">
        <v>73.385999999999996</v>
      </c>
      <c r="C9" s="27">
        <v>74.191999999999993</v>
      </c>
      <c r="D9" s="27">
        <v>73.180000000000007</v>
      </c>
      <c r="E9" s="27">
        <v>74.182000000000002</v>
      </c>
      <c r="F9" s="27" t="s">
        <v>28</v>
      </c>
      <c r="G9" s="29">
        <v>1334960</v>
      </c>
      <c r="H9" s="27" t="s">
        <v>90</v>
      </c>
    </row>
    <row r="10" spans="1:8">
      <c r="A10" s="28">
        <v>44769</v>
      </c>
      <c r="B10" s="27">
        <v>72.8</v>
      </c>
      <c r="C10" s="27">
        <v>73.319999999999993</v>
      </c>
      <c r="D10" s="27">
        <v>72.599999999999994</v>
      </c>
      <c r="E10" s="27">
        <v>73.168000000000006</v>
      </c>
      <c r="F10" s="27" t="s">
        <v>28</v>
      </c>
      <c r="G10" s="29">
        <v>209420</v>
      </c>
      <c r="H10" s="27" t="s">
        <v>87</v>
      </c>
    </row>
    <row r="11" spans="1:8">
      <c r="A11" s="28">
        <v>44768</v>
      </c>
      <c r="B11" s="27">
        <v>72.457999999999998</v>
      </c>
      <c r="C11" s="27">
        <v>72.95</v>
      </c>
      <c r="D11" s="27">
        <v>72.304000000000002</v>
      </c>
      <c r="E11" s="27">
        <v>72.47</v>
      </c>
      <c r="F11" s="27" t="s">
        <v>28</v>
      </c>
      <c r="G11" s="29">
        <v>126040</v>
      </c>
      <c r="H11" s="27" t="s">
        <v>83</v>
      </c>
    </row>
    <row r="12" spans="1:8">
      <c r="A12" s="28">
        <v>44767</v>
      </c>
      <c r="B12" s="27">
        <v>72.501999999999995</v>
      </c>
      <c r="C12" s="27">
        <v>72.757999999999996</v>
      </c>
      <c r="D12" s="27">
        <v>72.146000000000001</v>
      </c>
      <c r="E12" s="27">
        <v>72.59</v>
      </c>
      <c r="F12" s="27" t="s">
        <v>28</v>
      </c>
      <c r="G12" s="29">
        <v>242618</v>
      </c>
      <c r="H12" s="27" t="s">
        <v>78</v>
      </c>
    </row>
    <row r="13" spans="1:8">
      <c r="A13" s="28">
        <v>44764</v>
      </c>
      <c r="B13" s="27">
        <v>72.77</v>
      </c>
      <c r="C13" s="27">
        <v>73.347999999999999</v>
      </c>
      <c r="D13" s="27">
        <v>72.575999999999993</v>
      </c>
      <c r="E13" s="27">
        <v>72.575999999999993</v>
      </c>
      <c r="F13" s="27" t="s">
        <v>28</v>
      </c>
      <c r="G13" s="29">
        <v>330456</v>
      </c>
      <c r="H13" s="27" t="s">
        <v>79</v>
      </c>
    </row>
    <row r="14" spans="1:8">
      <c r="A14" s="28">
        <v>44763</v>
      </c>
      <c r="B14" s="27">
        <v>72.317999999999998</v>
      </c>
      <c r="C14" s="27">
        <v>72.599999999999994</v>
      </c>
      <c r="D14" s="27">
        <v>71.8</v>
      </c>
      <c r="E14" s="27">
        <v>72.599999999999994</v>
      </c>
      <c r="F14" s="27" t="s">
        <v>28</v>
      </c>
      <c r="G14" s="29">
        <v>310195</v>
      </c>
      <c r="H14" s="27" t="s">
        <v>75</v>
      </c>
    </row>
    <row r="15" spans="1:8">
      <c r="A15" s="28">
        <v>44762</v>
      </c>
      <c r="B15" s="27">
        <v>71.933999999999997</v>
      </c>
      <c r="C15" s="27">
        <v>72.462000000000003</v>
      </c>
      <c r="D15" s="27">
        <v>71.694000000000003</v>
      </c>
      <c r="E15" s="27">
        <v>72.462000000000003</v>
      </c>
      <c r="F15" s="27" t="s">
        <v>28</v>
      </c>
      <c r="G15" s="29">
        <v>349770</v>
      </c>
      <c r="H15" s="27" t="s">
        <v>67</v>
      </c>
    </row>
    <row r="16" spans="1:8">
      <c r="A16" s="28">
        <v>44761</v>
      </c>
      <c r="B16" s="27">
        <v>70.674000000000007</v>
      </c>
      <c r="C16" s="27">
        <v>71.445999999999998</v>
      </c>
      <c r="D16" s="27">
        <v>70.069999999999993</v>
      </c>
      <c r="E16" s="27">
        <v>71.445999999999998</v>
      </c>
      <c r="F16" s="27" t="s">
        <v>28</v>
      </c>
      <c r="G16" s="29">
        <v>1754713</v>
      </c>
      <c r="H16" s="27" t="s">
        <v>68</v>
      </c>
    </row>
    <row r="17" spans="1:8">
      <c r="A17" s="28">
        <v>44760</v>
      </c>
      <c r="B17" s="27">
        <v>71.486000000000004</v>
      </c>
      <c r="C17" s="27">
        <v>71.816000000000003</v>
      </c>
      <c r="D17" s="27">
        <v>71.105999999999995</v>
      </c>
      <c r="E17" s="27">
        <v>71.403999999999996</v>
      </c>
      <c r="F17" s="27" t="s">
        <v>28</v>
      </c>
      <c r="G17" s="29">
        <v>188790</v>
      </c>
      <c r="H17" s="27" t="s">
        <v>69</v>
      </c>
    </row>
    <row r="18" spans="1:8">
      <c r="A18" s="28">
        <v>44757</v>
      </c>
      <c r="B18" s="27">
        <v>70.284000000000006</v>
      </c>
      <c r="C18" s="27">
        <v>71.158000000000001</v>
      </c>
      <c r="D18" s="27">
        <v>70.152000000000001</v>
      </c>
      <c r="E18" s="27">
        <v>71.105999999999995</v>
      </c>
      <c r="F18" s="27" t="s">
        <v>28</v>
      </c>
      <c r="G18" s="29">
        <v>416049</v>
      </c>
      <c r="H18" s="27" t="s">
        <v>61</v>
      </c>
    </row>
    <row r="19" spans="1:8">
      <c r="A19" s="28">
        <v>44756</v>
      </c>
      <c r="B19" s="27">
        <v>70.578000000000003</v>
      </c>
      <c r="C19" s="27">
        <v>70.796000000000006</v>
      </c>
      <c r="D19" s="27">
        <v>69.55</v>
      </c>
      <c r="E19" s="27">
        <v>69.772000000000006</v>
      </c>
      <c r="F19" s="27" t="s">
        <v>28</v>
      </c>
      <c r="G19" s="29">
        <v>253598</v>
      </c>
      <c r="H19" s="27" t="s">
        <v>62</v>
      </c>
    </row>
    <row r="20" spans="1:8">
      <c r="A20" s="28">
        <v>44755</v>
      </c>
      <c r="B20" s="27">
        <v>71.168000000000006</v>
      </c>
      <c r="C20" s="27">
        <v>71.650000000000006</v>
      </c>
      <c r="D20" s="27">
        <v>69.867999999999995</v>
      </c>
      <c r="E20" s="27">
        <v>70.37</v>
      </c>
      <c r="F20" s="27" t="s">
        <v>28</v>
      </c>
      <c r="G20" s="29">
        <v>501229</v>
      </c>
      <c r="H20" s="27" t="s">
        <v>51</v>
      </c>
    </row>
    <row r="21" spans="1:8">
      <c r="A21" s="28">
        <v>44754</v>
      </c>
      <c r="B21" s="27">
        <v>71.194000000000003</v>
      </c>
      <c r="C21" s="27">
        <v>71.668000000000006</v>
      </c>
      <c r="D21" s="27">
        <v>70.995999999999995</v>
      </c>
      <c r="E21" s="27">
        <v>71.543999999999997</v>
      </c>
      <c r="F21" s="27" t="s">
        <v>28</v>
      </c>
      <c r="G21" s="29">
        <v>163407</v>
      </c>
      <c r="H21" s="27" t="s">
        <v>50</v>
      </c>
    </row>
    <row r="22" spans="1:8">
      <c r="A22" s="28">
        <v>44753</v>
      </c>
      <c r="B22" s="27">
        <v>71.111999999999995</v>
      </c>
      <c r="C22" s="27">
        <v>71.792000000000002</v>
      </c>
      <c r="D22" s="27">
        <v>71.073999999999998</v>
      </c>
      <c r="E22" s="27">
        <v>71.384</v>
      </c>
      <c r="F22" s="27" t="s">
        <v>28</v>
      </c>
      <c r="G22" s="29">
        <v>204093</v>
      </c>
      <c r="H22" s="27" t="s">
        <v>52</v>
      </c>
    </row>
    <row r="23" spans="1:8">
      <c r="A23" s="28">
        <v>44750</v>
      </c>
      <c r="B23" s="27">
        <v>71.358000000000004</v>
      </c>
      <c r="C23" s="27">
        <v>71.900000000000006</v>
      </c>
      <c r="D23" s="27">
        <v>71.162000000000006</v>
      </c>
      <c r="E23" s="27">
        <v>71.63</v>
      </c>
      <c r="F23" s="27" t="s">
        <v>28</v>
      </c>
      <c r="G23" s="29">
        <v>149984</v>
      </c>
      <c r="H23" s="27" t="s">
        <v>49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2" sqref="F2"/>
    </sheetView>
  </sheetViews>
  <sheetFormatPr baseColWidth="10" defaultRowHeight="15"/>
  <cols>
    <col min="1" max="1" width="10.140625" customWidth="1"/>
    <col min="2" max="4" width="7" customWidth="1"/>
    <col min="5" max="5" width="7.7109375" customWidth="1"/>
    <col min="6" max="6" width="2" customWidth="1"/>
    <col min="7" max="7" width="7.5703125" customWidth="1"/>
    <col min="8" max="8" width="8.28515625" customWidth="1"/>
  </cols>
  <sheetData>
    <row r="1" spans="1:8">
      <c r="A1" s="27" t="s">
        <v>21</v>
      </c>
      <c r="B1" s="27" t="s">
        <v>22</v>
      </c>
      <c r="C1" s="27" t="s">
        <v>23</v>
      </c>
      <c r="D1" s="27" t="s">
        <v>24</v>
      </c>
      <c r="E1" s="27" t="s">
        <v>25</v>
      </c>
      <c r="F1" s="27"/>
      <c r="G1" s="27" t="s">
        <v>26</v>
      </c>
      <c r="H1" s="27" t="s">
        <v>27</v>
      </c>
    </row>
    <row r="2" spans="1:8">
      <c r="A2" s="28">
        <v>44781</v>
      </c>
      <c r="B2" s="27">
        <v>28.963000000000001</v>
      </c>
      <c r="C2" s="27">
        <v>29.088000000000001</v>
      </c>
      <c r="D2" s="27">
        <v>28.856000000000002</v>
      </c>
      <c r="E2" s="27">
        <v>28.969000000000001</v>
      </c>
      <c r="F2" s="27" t="s">
        <v>28</v>
      </c>
      <c r="G2" s="29">
        <v>122239</v>
      </c>
      <c r="H2" s="29" t="s">
        <v>111</v>
      </c>
    </row>
    <row r="3" spans="1:8">
      <c r="A3" s="28">
        <v>44778</v>
      </c>
      <c r="B3" s="27">
        <v>28.965</v>
      </c>
      <c r="C3" s="27">
        <v>29.018999999999998</v>
      </c>
      <c r="D3" s="27">
        <v>28.806999999999999</v>
      </c>
      <c r="E3" s="27">
        <v>28.902999999999999</v>
      </c>
      <c r="F3" s="27" t="s">
        <v>28</v>
      </c>
      <c r="G3" s="29">
        <v>201591</v>
      </c>
      <c r="H3" s="27" t="s">
        <v>106</v>
      </c>
    </row>
    <row r="4" spans="1:8">
      <c r="A4" s="28">
        <v>44777</v>
      </c>
      <c r="B4" s="27">
        <v>28.687000000000001</v>
      </c>
      <c r="C4" s="27">
        <v>28.925999999999998</v>
      </c>
      <c r="D4" s="27">
        <v>28.635000000000002</v>
      </c>
      <c r="E4" s="27">
        <v>28.72</v>
      </c>
      <c r="F4" s="27" t="s">
        <v>28</v>
      </c>
      <c r="G4" s="29">
        <v>99705</v>
      </c>
      <c r="H4" s="27" t="s">
        <v>107</v>
      </c>
    </row>
    <row r="5" spans="1:8">
      <c r="A5" s="28">
        <v>44776</v>
      </c>
      <c r="B5" s="27">
        <v>28.422999999999998</v>
      </c>
      <c r="C5" s="27">
        <v>28.689</v>
      </c>
      <c r="D5" s="27">
        <v>28.422000000000001</v>
      </c>
      <c r="E5" s="27">
        <v>28.689</v>
      </c>
      <c r="F5" s="27" t="s">
        <v>28</v>
      </c>
      <c r="G5" s="29">
        <v>92870</v>
      </c>
      <c r="H5" s="27" t="s">
        <v>101</v>
      </c>
    </row>
    <row r="6" spans="1:8">
      <c r="A6" s="28">
        <v>44775</v>
      </c>
      <c r="B6" s="27">
        <v>28.259</v>
      </c>
      <c r="C6" s="27">
        <v>28.574999999999999</v>
      </c>
      <c r="D6" s="27">
        <v>28.15</v>
      </c>
      <c r="E6" s="27">
        <v>28.512</v>
      </c>
      <c r="F6" s="27" t="s">
        <v>28</v>
      </c>
      <c r="G6" s="29">
        <v>386466</v>
      </c>
      <c r="H6" s="27" t="s">
        <v>99</v>
      </c>
    </row>
    <row r="7" spans="1:8">
      <c r="A7" s="28">
        <v>44774</v>
      </c>
      <c r="B7" s="27">
        <v>28.646000000000001</v>
      </c>
      <c r="C7" s="27">
        <v>28.686</v>
      </c>
      <c r="D7" s="27">
        <v>28.3</v>
      </c>
      <c r="E7" s="27">
        <v>28.446999999999999</v>
      </c>
      <c r="F7" s="27" t="s">
        <v>28</v>
      </c>
      <c r="G7" s="29">
        <v>333575</v>
      </c>
      <c r="H7" s="27" t="s">
        <v>96</v>
      </c>
    </row>
    <row r="8" spans="1:8">
      <c r="A8" s="28">
        <v>44771</v>
      </c>
      <c r="B8" s="27">
        <v>28.501000000000001</v>
      </c>
      <c r="C8" s="27">
        <v>28.686</v>
      </c>
      <c r="D8" s="27">
        <v>28.481000000000002</v>
      </c>
      <c r="E8" s="27">
        <v>28.602</v>
      </c>
      <c r="F8" s="27" t="s">
        <v>28</v>
      </c>
      <c r="G8" s="29">
        <v>248331</v>
      </c>
      <c r="H8" s="27" t="s">
        <v>91</v>
      </c>
    </row>
    <row r="9" spans="1:8">
      <c r="A9" s="28">
        <v>44770</v>
      </c>
      <c r="B9" s="27">
        <v>28.654</v>
      </c>
      <c r="C9" s="27">
        <v>28.885999999999999</v>
      </c>
      <c r="D9" s="27">
        <v>28.571999999999999</v>
      </c>
      <c r="E9" s="27">
        <v>28.785</v>
      </c>
      <c r="F9" s="27" t="s">
        <v>28</v>
      </c>
      <c r="G9" s="29">
        <v>154851</v>
      </c>
      <c r="H9" s="27" t="s">
        <v>92</v>
      </c>
    </row>
    <row r="10" spans="1:8">
      <c r="A10" s="28">
        <v>44769</v>
      </c>
      <c r="B10" s="27">
        <v>28.510999999999999</v>
      </c>
      <c r="C10" s="27">
        <v>28.693999999999999</v>
      </c>
      <c r="D10" s="27">
        <v>28.49</v>
      </c>
      <c r="E10" s="27">
        <v>28.603999999999999</v>
      </c>
      <c r="F10" s="27" t="s">
        <v>28</v>
      </c>
      <c r="G10" s="29">
        <v>86407</v>
      </c>
      <c r="H10" s="27" t="s">
        <v>86</v>
      </c>
    </row>
    <row r="11" spans="1:8">
      <c r="A11" s="28">
        <v>44768</v>
      </c>
      <c r="B11" s="27">
        <v>28.474</v>
      </c>
      <c r="C11" s="27">
        <v>28.616</v>
      </c>
      <c r="D11" s="27">
        <v>28.436</v>
      </c>
      <c r="E11" s="27">
        <v>28.452999999999999</v>
      </c>
      <c r="F11" s="27" t="s">
        <v>28</v>
      </c>
      <c r="G11" s="29">
        <v>76906</v>
      </c>
      <c r="H11" s="27" t="s">
        <v>84</v>
      </c>
    </row>
    <row r="12" spans="1:8">
      <c r="A12" s="28">
        <v>44767</v>
      </c>
      <c r="B12" s="27">
        <v>28.352</v>
      </c>
      <c r="C12" s="27">
        <v>28.381</v>
      </c>
      <c r="D12" s="27">
        <v>28.213999999999999</v>
      </c>
      <c r="E12" s="27">
        <v>28.369</v>
      </c>
      <c r="F12" s="27" t="s">
        <v>28</v>
      </c>
      <c r="G12" s="29">
        <v>259594</v>
      </c>
      <c r="H12" s="27" t="s">
        <v>80</v>
      </c>
    </row>
    <row r="13" spans="1:8">
      <c r="A13" s="28">
        <v>44764</v>
      </c>
      <c r="B13" s="27">
        <v>28.402000000000001</v>
      </c>
      <c r="C13" s="27">
        <v>28.65</v>
      </c>
      <c r="D13" s="27">
        <v>28.3</v>
      </c>
      <c r="E13" s="27">
        <v>28.381</v>
      </c>
      <c r="F13" s="27" t="s">
        <v>28</v>
      </c>
      <c r="G13" s="29">
        <v>182623</v>
      </c>
      <c r="H13" s="27" t="s">
        <v>81</v>
      </c>
    </row>
    <row r="14" spans="1:8">
      <c r="A14" s="28">
        <v>44763</v>
      </c>
      <c r="B14" s="27">
        <v>28.315000000000001</v>
      </c>
      <c r="C14" s="27">
        <v>28.545999999999999</v>
      </c>
      <c r="D14" s="27">
        <v>28.251999999999999</v>
      </c>
      <c r="E14" s="27">
        <v>28.452000000000002</v>
      </c>
      <c r="F14" s="27" t="s">
        <v>28</v>
      </c>
      <c r="G14" s="29">
        <v>320982</v>
      </c>
      <c r="H14" s="27" t="s">
        <v>76</v>
      </c>
    </row>
    <row r="15" spans="1:8">
      <c r="A15" s="28">
        <v>44762</v>
      </c>
      <c r="B15" s="27">
        <v>28.204000000000001</v>
      </c>
      <c r="C15" s="27">
        <v>28.324000000000002</v>
      </c>
      <c r="D15" s="27">
        <v>28.138999999999999</v>
      </c>
      <c r="E15" s="27">
        <v>28.315999999999999</v>
      </c>
      <c r="F15" s="27" t="s">
        <v>28</v>
      </c>
      <c r="G15" s="29">
        <v>131320</v>
      </c>
      <c r="H15" s="27" t="s">
        <v>70</v>
      </c>
    </row>
    <row r="16" spans="1:8">
      <c r="A16" s="28">
        <v>44761</v>
      </c>
      <c r="B16" s="27">
        <v>28.123999999999999</v>
      </c>
      <c r="C16" s="27">
        <v>28.228000000000002</v>
      </c>
      <c r="D16" s="27">
        <v>27.911000000000001</v>
      </c>
      <c r="E16" s="27">
        <v>28.202999999999999</v>
      </c>
      <c r="F16" s="27" t="s">
        <v>28</v>
      </c>
      <c r="G16" s="29">
        <v>112866</v>
      </c>
      <c r="H16" s="27" t="s">
        <v>71</v>
      </c>
    </row>
    <row r="17" spans="1:8">
      <c r="A17" s="28">
        <v>44760</v>
      </c>
      <c r="B17" s="27">
        <v>28.283000000000001</v>
      </c>
      <c r="C17" s="27">
        <v>28.385000000000002</v>
      </c>
      <c r="D17" s="27">
        <v>28.169</v>
      </c>
      <c r="E17" s="27">
        <v>28.257999999999999</v>
      </c>
      <c r="F17" s="27" t="s">
        <v>28</v>
      </c>
      <c r="G17" s="29">
        <v>100507</v>
      </c>
      <c r="H17" s="27" t="s">
        <v>72</v>
      </c>
    </row>
    <row r="18" spans="1:8">
      <c r="A18" s="28">
        <v>44757</v>
      </c>
      <c r="B18" s="27">
        <v>27.931000000000001</v>
      </c>
      <c r="C18" s="27">
        <v>27.983000000000001</v>
      </c>
      <c r="D18" s="27">
        <v>27.79</v>
      </c>
      <c r="E18" s="27">
        <v>27.963000000000001</v>
      </c>
      <c r="F18" s="27" t="s">
        <v>28</v>
      </c>
      <c r="G18" s="29">
        <v>295256</v>
      </c>
      <c r="H18" s="27" t="s">
        <v>63</v>
      </c>
    </row>
    <row r="19" spans="1:8">
      <c r="A19" s="28">
        <v>44756</v>
      </c>
      <c r="B19" s="27">
        <v>28.292000000000002</v>
      </c>
      <c r="C19" s="27">
        <v>28.292000000000002</v>
      </c>
      <c r="D19" s="27">
        <v>27.850999999999999</v>
      </c>
      <c r="E19" s="27">
        <v>27.916</v>
      </c>
      <c r="F19" s="27" t="s">
        <v>28</v>
      </c>
      <c r="G19" s="29">
        <v>275339</v>
      </c>
      <c r="H19" s="27" t="s">
        <v>64</v>
      </c>
    </row>
    <row r="20" spans="1:8">
      <c r="A20" s="28">
        <v>44755</v>
      </c>
      <c r="B20" s="27">
        <v>28.359000000000002</v>
      </c>
      <c r="C20" s="27">
        <v>28.798999999999999</v>
      </c>
      <c r="D20" s="27">
        <v>27.939</v>
      </c>
      <c r="E20" s="27">
        <v>28.135999999999999</v>
      </c>
      <c r="F20" s="27" t="s">
        <v>28</v>
      </c>
      <c r="G20" s="29">
        <v>116395</v>
      </c>
      <c r="H20" s="27" t="s">
        <v>53</v>
      </c>
    </row>
    <row r="21" spans="1:8">
      <c r="A21" s="28">
        <v>44754</v>
      </c>
      <c r="B21" s="27">
        <v>28.193000000000001</v>
      </c>
      <c r="C21" s="27">
        <v>28.393999999999998</v>
      </c>
      <c r="D21" s="27">
        <v>28.15</v>
      </c>
      <c r="E21" s="27">
        <v>28.312999999999999</v>
      </c>
      <c r="F21" s="27" t="s">
        <v>28</v>
      </c>
      <c r="G21" s="29">
        <v>147985</v>
      </c>
      <c r="H21" s="27" t="s">
        <v>54</v>
      </c>
    </row>
    <row r="22" spans="1:8">
      <c r="A22" s="28">
        <v>44753</v>
      </c>
      <c r="B22" s="27">
        <v>28.338000000000001</v>
      </c>
      <c r="C22" s="27">
        <v>28.5</v>
      </c>
      <c r="D22" s="27">
        <v>28.265999999999998</v>
      </c>
      <c r="E22" s="27">
        <v>28.338000000000001</v>
      </c>
      <c r="F22" s="27" t="s">
        <v>28</v>
      </c>
      <c r="G22" s="29">
        <v>124981</v>
      </c>
      <c r="H22" s="27" t="s">
        <v>55</v>
      </c>
    </row>
    <row r="23" spans="1:8">
      <c r="A23" s="28">
        <v>44750</v>
      </c>
      <c r="B23" s="27">
        <v>28.689</v>
      </c>
      <c r="C23" s="27">
        <v>28.923999999999999</v>
      </c>
      <c r="D23" s="27">
        <v>28.654</v>
      </c>
      <c r="E23" s="27">
        <v>28.812000000000001</v>
      </c>
      <c r="F23" s="27" t="s">
        <v>28</v>
      </c>
      <c r="G23" s="29">
        <v>111398</v>
      </c>
      <c r="H23" s="27" t="s">
        <v>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2" sqref="A2"/>
    </sheetView>
  </sheetViews>
  <sheetFormatPr baseColWidth="10" defaultRowHeight="15"/>
  <cols>
    <col min="1" max="1" width="10.140625" bestFit="1" customWidth="1"/>
    <col min="2" max="4" width="7" bestFit="1" customWidth="1"/>
    <col min="5" max="5" width="7.7109375" bestFit="1" customWidth="1"/>
    <col min="6" max="6" width="2" customWidth="1"/>
    <col min="7" max="7" width="6.85546875" bestFit="1" customWidth="1"/>
    <col min="8" max="8" width="8.28515625" bestFit="1" customWidth="1"/>
  </cols>
  <sheetData>
    <row r="1" spans="1:8">
      <c r="A1" s="27" t="s">
        <v>21</v>
      </c>
      <c r="B1" s="27" t="s">
        <v>22</v>
      </c>
      <c r="C1" s="27" t="s">
        <v>23</v>
      </c>
      <c r="D1" s="27" t="s">
        <v>24</v>
      </c>
      <c r="E1" s="27" t="s">
        <v>25</v>
      </c>
      <c r="F1" s="27"/>
      <c r="G1" s="27" t="s">
        <v>26</v>
      </c>
      <c r="H1" s="27" t="s">
        <v>27</v>
      </c>
    </row>
    <row r="2" spans="1:8">
      <c r="A2" s="28">
        <v>44781</v>
      </c>
      <c r="B2" s="27">
        <v>44.12</v>
      </c>
      <c r="C2" s="27">
        <v>44.22</v>
      </c>
      <c r="D2" s="27">
        <v>43.924999999999997</v>
      </c>
      <c r="E2" s="27">
        <v>44.09</v>
      </c>
      <c r="F2" s="27" t="s">
        <v>28</v>
      </c>
      <c r="G2" s="29">
        <v>15953</v>
      </c>
      <c r="H2" s="29" t="s">
        <v>47</v>
      </c>
    </row>
    <row r="3" spans="1:8">
      <c r="A3" s="28">
        <v>44778</v>
      </c>
      <c r="B3" s="27">
        <v>43.784999999999997</v>
      </c>
      <c r="C3" s="27">
        <v>43.96</v>
      </c>
      <c r="D3" s="27">
        <v>43.645000000000003</v>
      </c>
      <c r="E3" s="27">
        <v>43.82</v>
      </c>
      <c r="F3" s="27" t="s">
        <v>28</v>
      </c>
      <c r="G3" s="29">
        <v>16998</v>
      </c>
      <c r="H3" s="27" t="s">
        <v>108</v>
      </c>
    </row>
    <row r="4" spans="1:8">
      <c r="A4" s="28">
        <v>44777</v>
      </c>
      <c r="B4" s="27">
        <v>44.174999999999997</v>
      </c>
      <c r="C4" s="27">
        <v>44.274999999999999</v>
      </c>
      <c r="D4" s="27">
        <v>43.765000000000001</v>
      </c>
      <c r="E4" s="27">
        <v>43.84</v>
      </c>
      <c r="F4" s="27" t="s">
        <v>28</v>
      </c>
      <c r="G4" s="29">
        <v>39632</v>
      </c>
      <c r="H4" s="27" t="s">
        <v>109</v>
      </c>
    </row>
    <row r="5" spans="1:8">
      <c r="A5" s="28">
        <v>44776</v>
      </c>
      <c r="B5" s="27">
        <v>44.375</v>
      </c>
      <c r="C5" s="27">
        <v>44.545000000000002</v>
      </c>
      <c r="D5" s="27">
        <v>44.29</v>
      </c>
      <c r="E5" s="27">
        <v>44.395000000000003</v>
      </c>
      <c r="F5" s="27" t="s">
        <v>28</v>
      </c>
      <c r="G5" s="29">
        <v>9240</v>
      </c>
      <c r="H5" s="27" t="s">
        <v>103</v>
      </c>
    </row>
    <row r="6" spans="1:8">
      <c r="A6" s="28">
        <v>44775</v>
      </c>
      <c r="B6" s="27">
        <v>44.2</v>
      </c>
      <c r="C6" s="27">
        <v>44.52</v>
      </c>
      <c r="D6" s="27">
        <v>44.125</v>
      </c>
      <c r="E6" s="27">
        <v>44.48</v>
      </c>
      <c r="F6" s="27" t="s">
        <v>28</v>
      </c>
      <c r="G6" s="29">
        <v>9759</v>
      </c>
      <c r="H6" s="27" t="s">
        <v>100</v>
      </c>
    </row>
    <row r="7" spans="1:8">
      <c r="A7" s="28">
        <v>44774</v>
      </c>
      <c r="B7" s="27">
        <v>44.755000000000003</v>
      </c>
      <c r="C7" s="27">
        <v>44.755000000000003</v>
      </c>
      <c r="D7" s="27">
        <v>44.215000000000003</v>
      </c>
      <c r="E7" s="27">
        <v>44.265000000000001</v>
      </c>
      <c r="F7" s="27" t="s">
        <v>28</v>
      </c>
      <c r="G7" s="29">
        <v>55703</v>
      </c>
      <c r="H7" s="27" t="s">
        <v>97</v>
      </c>
    </row>
    <row r="8" spans="1:8">
      <c r="A8" s="28">
        <v>44771</v>
      </c>
      <c r="B8" s="27">
        <v>44.25</v>
      </c>
      <c r="C8" s="27">
        <v>44.68</v>
      </c>
      <c r="D8" s="27">
        <v>44.2</v>
      </c>
      <c r="E8" s="27">
        <v>44.49</v>
      </c>
      <c r="F8" s="27" t="s">
        <v>28</v>
      </c>
      <c r="G8" s="29">
        <v>20758</v>
      </c>
      <c r="H8" s="27" t="s">
        <v>93</v>
      </c>
    </row>
    <row r="9" spans="1:8">
      <c r="A9" s="28">
        <v>44770</v>
      </c>
      <c r="B9" s="27">
        <v>43.94</v>
      </c>
      <c r="C9" s="27">
        <v>44.18</v>
      </c>
      <c r="D9" s="27">
        <v>43.805</v>
      </c>
      <c r="E9" s="27">
        <v>44.16</v>
      </c>
      <c r="F9" s="27" t="s">
        <v>28</v>
      </c>
      <c r="G9" s="29">
        <v>7301</v>
      </c>
      <c r="H9" s="27" t="s">
        <v>94</v>
      </c>
    </row>
    <row r="10" spans="1:8">
      <c r="A10" s="28">
        <v>44769</v>
      </c>
      <c r="B10" s="27">
        <v>43.83</v>
      </c>
      <c r="C10" s="27">
        <v>43.9</v>
      </c>
      <c r="D10" s="27">
        <v>43.7</v>
      </c>
      <c r="E10" s="27">
        <v>43.814999999999998</v>
      </c>
      <c r="F10" s="27" t="s">
        <v>28</v>
      </c>
      <c r="G10" s="29">
        <v>6788</v>
      </c>
      <c r="H10" s="27" t="s">
        <v>88</v>
      </c>
    </row>
    <row r="11" spans="1:8">
      <c r="A11" s="28">
        <v>44768</v>
      </c>
      <c r="B11" s="27">
        <v>43.42</v>
      </c>
      <c r="C11" s="27">
        <v>43.85</v>
      </c>
      <c r="D11" s="27">
        <v>43.33</v>
      </c>
      <c r="E11" s="27">
        <v>43.7</v>
      </c>
      <c r="F11" s="27" t="s">
        <v>28</v>
      </c>
      <c r="G11" s="29">
        <v>12633</v>
      </c>
      <c r="H11" s="27" t="s">
        <v>85</v>
      </c>
    </row>
    <row r="12" spans="1:8">
      <c r="A12" s="28">
        <v>44767</v>
      </c>
      <c r="B12" s="27">
        <v>42.975000000000001</v>
      </c>
      <c r="C12" s="27">
        <v>43.384999999999998</v>
      </c>
      <c r="D12" s="27">
        <v>42.85</v>
      </c>
      <c r="E12" s="27">
        <v>43.384999999999998</v>
      </c>
      <c r="F12" s="27" t="s">
        <v>28</v>
      </c>
      <c r="G12" s="29">
        <v>16228</v>
      </c>
      <c r="H12" s="27" t="s">
        <v>47</v>
      </c>
    </row>
    <row r="13" spans="1:8">
      <c r="A13" s="28">
        <v>44764</v>
      </c>
      <c r="B13" s="27">
        <v>43.03</v>
      </c>
      <c r="C13" s="27">
        <v>43.29</v>
      </c>
      <c r="D13" s="27">
        <v>42.914999999999999</v>
      </c>
      <c r="E13" s="27">
        <v>43.08</v>
      </c>
      <c r="F13" s="27" t="s">
        <v>28</v>
      </c>
      <c r="G13" s="29">
        <v>17287</v>
      </c>
      <c r="H13" s="27" t="s">
        <v>82</v>
      </c>
    </row>
    <row r="14" spans="1:8">
      <c r="A14" s="28">
        <v>44763</v>
      </c>
      <c r="B14" s="27">
        <v>42.984999999999999</v>
      </c>
      <c r="C14" s="27">
        <v>42.984999999999999</v>
      </c>
      <c r="D14" s="27">
        <v>42.6</v>
      </c>
      <c r="E14" s="27">
        <v>42.844999999999999</v>
      </c>
      <c r="F14" s="27" t="s">
        <v>28</v>
      </c>
      <c r="G14" s="29">
        <v>42243</v>
      </c>
      <c r="H14" s="27" t="s">
        <v>77</v>
      </c>
    </row>
    <row r="15" spans="1:8">
      <c r="A15" s="28">
        <v>44762</v>
      </c>
      <c r="B15" s="27">
        <v>43.094999999999999</v>
      </c>
      <c r="C15" s="27">
        <v>43.1</v>
      </c>
      <c r="D15" s="27">
        <v>42.844999999999999</v>
      </c>
      <c r="E15" s="27">
        <v>42.994999999999997</v>
      </c>
      <c r="F15" s="27" t="s">
        <v>28</v>
      </c>
      <c r="G15" s="29">
        <v>28049</v>
      </c>
      <c r="H15" s="27" t="s">
        <v>48</v>
      </c>
    </row>
    <row r="16" spans="1:8">
      <c r="A16" s="28">
        <v>44761</v>
      </c>
      <c r="B16" s="27">
        <v>42.695</v>
      </c>
      <c r="C16" s="27">
        <v>42.9</v>
      </c>
      <c r="D16" s="27">
        <v>42.344999999999999</v>
      </c>
      <c r="E16" s="27">
        <v>42.9</v>
      </c>
      <c r="F16" s="27" t="s">
        <v>28</v>
      </c>
      <c r="G16" s="29">
        <v>5631</v>
      </c>
      <c r="H16" s="27" t="s">
        <v>73</v>
      </c>
    </row>
    <row r="17" spans="1:8">
      <c r="A17" s="28">
        <v>44760</v>
      </c>
      <c r="B17" s="27">
        <v>43.33</v>
      </c>
      <c r="C17" s="27">
        <v>43.344999999999999</v>
      </c>
      <c r="D17" s="27">
        <v>42.924999999999997</v>
      </c>
      <c r="E17" s="27">
        <v>42.99</v>
      </c>
      <c r="F17" s="27" t="s">
        <v>28</v>
      </c>
      <c r="G17" s="29">
        <v>21489</v>
      </c>
      <c r="H17" s="27" t="s">
        <v>74</v>
      </c>
    </row>
    <row r="18" spans="1:8">
      <c r="A18" s="28">
        <v>44757</v>
      </c>
      <c r="B18" s="27">
        <v>42.51</v>
      </c>
      <c r="C18" s="27">
        <v>42.875</v>
      </c>
      <c r="D18" s="27">
        <v>42.46</v>
      </c>
      <c r="E18" s="27">
        <v>42.844999999999999</v>
      </c>
      <c r="F18" s="27" t="s">
        <v>28</v>
      </c>
      <c r="G18" s="29">
        <v>54317</v>
      </c>
      <c r="H18" s="27" t="s">
        <v>65</v>
      </c>
    </row>
    <row r="19" spans="1:8">
      <c r="A19" s="28">
        <v>44756</v>
      </c>
      <c r="B19" s="27">
        <v>42.774999999999999</v>
      </c>
      <c r="C19" s="27">
        <v>42.774999999999999</v>
      </c>
      <c r="D19" s="27">
        <v>42.15</v>
      </c>
      <c r="E19" s="27">
        <v>42.195</v>
      </c>
      <c r="F19" s="27" t="s">
        <v>28</v>
      </c>
      <c r="G19" s="29">
        <v>7866</v>
      </c>
      <c r="H19" s="27" t="s">
        <v>66</v>
      </c>
    </row>
    <row r="20" spans="1:8">
      <c r="A20" s="28">
        <v>44755</v>
      </c>
      <c r="B20" s="27">
        <v>43.03</v>
      </c>
      <c r="C20" s="27">
        <v>43.03</v>
      </c>
      <c r="D20" s="27">
        <v>42.5</v>
      </c>
      <c r="E20" s="27">
        <v>42.695</v>
      </c>
      <c r="F20" s="27" t="s">
        <v>28</v>
      </c>
      <c r="G20" s="29">
        <v>11524</v>
      </c>
      <c r="H20" s="27" t="s">
        <v>57</v>
      </c>
    </row>
    <row r="21" spans="1:8">
      <c r="A21" s="28">
        <v>44754</v>
      </c>
      <c r="B21" s="27">
        <v>43.14</v>
      </c>
      <c r="C21" s="27">
        <v>43.255000000000003</v>
      </c>
      <c r="D21" s="27">
        <v>42.945</v>
      </c>
      <c r="E21" s="27">
        <v>43.15</v>
      </c>
      <c r="F21" s="27" t="s">
        <v>28</v>
      </c>
      <c r="G21" s="29">
        <v>11665</v>
      </c>
      <c r="H21" s="27" t="s">
        <v>58</v>
      </c>
    </row>
    <row r="22" spans="1:8">
      <c r="A22" s="28">
        <v>44753</v>
      </c>
      <c r="B22" s="27">
        <v>42.914999999999999</v>
      </c>
      <c r="C22" s="27">
        <v>43.3</v>
      </c>
      <c r="D22" s="27">
        <v>42.875</v>
      </c>
      <c r="E22" s="27">
        <v>43.16</v>
      </c>
      <c r="F22" s="27" t="s">
        <v>28</v>
      </c>
      <c r="G22" s="29">
        <v>10051</v>
      </c>
      <c r="H22" s="27" t="s">
        <v>59</v>
      </c>
    </row>
    <row r="23" spans="1:8">
      <c r="A23" s="28">
        <v>44750</v>
      </c>
      <c r="B23" s="27">
        <v>42.914999999999999</v>
      </c>
      <c r="C23" s="27">
        <v>43.23</v>
      </c>
      <c r="D23" s="27">
        <v>42.9</v>
      </c>
      <c r="E23" s="27">
        <v>43.06</v>
      </c>
      <c r="F23" s="27" t="s">
        <v>28</v>
      </c>
      <c r="G23" s="29">
        <v>17842</v>
      </c>
      <c r="H23" s="27" t="s">
        <v>60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I10" sqref="I10"/>
    </sheetView>
  </sheetViews>
  <sheetFormatPr baseColWidth="10" defaultRowHeight="15"/>
  <cols>
    <col min="2" max="2" width="14.7109375" style="49" bestFit="1" customWidth="1"/>
    <col min="3" max="3" width="11.42578125" style="49"/>
    <col min="4" max="4" width="14" bestFit="1" customWidth="1"/>
    <col min="6" max="6" width="12.5703125" style="50" bestFit="1" customWidth="1"/>
    <col min="7" max="7" width="13.42578125" style="50" customWidth="1"/>
    <col min="8" max="8" width="11.42578125" style="49"/>
  </cols>
  <sheetData>
    <row r="1" spans="1:10">
      <c r="A1" t="s">
        <v>39</v>
      </c>
      <c r="B1" s="49" t="s">
        <v>40</v>
      </c>
      <c r="C1" s="49" t="s">
        <v>41</v>
      </c>
      <c r="D1" t="s">
        <v>42</v>
      </c>
      <c r="E1" t="s">
        <v>43</v>
      </c>
      <c r="F1" s="50" t="s">
        <v>1</v>
      </c>
      <c r="G1" s="50" t="s">
        <v>44</v>
      </c>
      <c r="H1" s="49" t="s">
        <v>45</v>
      </c>
    </row>
    <row r="2" spans="1:10">
      <c r="A2">
        <v>2021</v>
      </c>
      <c r="B2" s="49">
        <v>240</v>
      </c>
      <c r="C2" s="49">
        <f>B2/0.7</f>
        <v>342.85714285714289</v>
      </c>
      <c r="D2">
        <v>17</v>
      </c>
      <c r="E2" t="s">
        <v>19</v>
      </c>
      <c r="F2" s="50">
        <v>56.991999999999997</v>
      </c>
      <c r="G2" s="50">
        <v>77.004000000000005</v>
      </c>
      <c r="H2" s="49">
        <f>(G2-F2)*D2</f>
        <v>340.20400000000012</v>
      </c>
    </row>
    <row r="3" spans="1:10">
      <c r="A3">
        <v>2022</v>
      </c>
      <c r="B3" s="49">
        <v>801</v>
      </c>
      <c r="C3" s="49">
        <f>B3/0.7</f>
        <v>1144.2857142857144</v>
      </c>
      <c r="D3">
        <v>62</v>
      </c>
      <c r="E3" t="s">
        <v>19</v>
      </c>
      <c r="F3" s="50">
        <v>56.991999999999997</v>
      </c>
      <c r="G3" s="50">
        <v>75.756</v>
      </c>
      <c r="H3" s="49">
        <f>(G3-F3)*D3</f>
        <v>1163.3680000000002</v>
      </c>
    </row>
    <row r="5" spans="1:10">
      <c r="B5"/>
      <c r="D5" s="30"/>
      <c r="F5"/>
      <c r="H5" s="50"/>
      <c r="I5" s="49"/>
      <c r="J5" s="51"/>
    </row>
    <row r="6" spans="1:10">
      <c r="B6"/>
      <c r="D6" s="30"/>
      <c r="F6"/>
      <c r="H6" s="50"/>
      <c r="I6" s="49"/>
      <c r="J6" s="51"/>
    </row>
    <row r="7" spans="1:10">
      <c r="B7"/>
      <c r="D7" s="30"/>
      <c r="F7"/>
      <c r="H7" s="50"/>
      <c r="I7" s="49"/>
      <c r="J7" s="51"/>
    </row>
    <row r="8" spans="1:10">
      <c r="B8"/>
      <c r="D8" s="30"/>
      <c r="F8"/>
      <c r="H8" s="50"/>
      <c r="I8" s="49"/>
      <c r="J8" s="51"/>
    </row>
    <row r="9" spans="1:10">
      <c r="B9"/>
      <c r="D9" s="30"/>
      <c r="F9"/>
      <c r="H9" s="50"/>
      <c r="I9" s="49"/>
      <c r="J9" s="51"/>
    </row>
    <row r="10" spans="1:10">
      <c r="B10"/>
      <c r="D10" s="30"/>
      <c r="F10"/>
      <c r="H10" s="50"/>
      <c r="I10" s="49"/>
      <c r="J10" s="51"/>
    </row>
    <row r="11" spans="1:10">
      <c r="B11"/>
      <c r="D11" s="30"/>
      <c r="F11"/>
      <c r="H11" s="50"/>
      <c r="I11" s="49"/>
      <c r="J11" s="51"/>
    </row>
    <row r="12" spans="1:10">
      <c r="B12"/>
      <c r="D12" s="30"/>
      <c r="F12"/>
      <c r="H12" s="50"/>
      <c r="I12" s="49"/>
      <c r="J12" s="51"/>
    </row>
    <row r="13" spans="1:10">
      <c r="C13" s="30"/>
      <c r="J13" s="50"/>
    </row>
    <row r="21" spans="3:10">
      <c r="C21" s="30"/>
    </row>
    <row r="22" spans="3:10">
      <c r="C22" s="30"/>
    </row>
    <row r="23" spans="3:10">
      <c r="C23" s="30"/>
      <c r="I23" s="51"/>
    </row>
    <row r="24" spans="3:10">
      <c r="C24" s="30"/>
      <c r="I24" s="51"/>
    </row>
    <row r="25" spans="3:10">
      <c r="C25" s="30"/>
      <c r="I25" s="51"/>
    </row>
    <row r="26" spans="3:10">
      <c r="C26" s="30"/>
      <c r="I26" s="51"/>
    </row>
    <row r="27" spans="3:10">
      <c r="C27" s="30"/>
      <c r="I27" s="51"/>
    </row>
    <row r="28" spans="3:10">
      <c r="C28" s="30"/>
      <c r="I28" s="51"/>
    </row>
    <row r="29" spans="3:10">
      <c r="C29" s="30"/>
      <c r="I29" s="51"/>
    </row>
    <row r="30" spans="3:10">
      <c r="J30" s="5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Portfoliocockpit</vt:lpstr>
      <vt:lpstr>Kurse</vt:lpstr>
      <vt:lpstr>A0RPWH</vt:lpstr>
      <vt:lpstr>A111X9</vt:lpstr>
      <vt:lpstr>A1103G</vt:lpstr>
      <vt:lpstr>Nebenr_Verkauf</vt:lpstr>
      <vt:lpstr>A0RPWH!Verbindung2</vt:lpstr>
      <vt:lpstr>A1103G!Verbindung2</vt:lpstr>
      <vt:lpstr>A111X9!Verbindung2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Klatt, Dirk</cp:lastModifiedBy>
  <dcterms:created xsi:type="dcterms:W3CDTF">2016-09-09T19:46:21Z</dcterms:created>
  <dcterms:modified xsi:type="dcterms:W3CDTF">2022-08-09T06:52:13Z</dcterms:modified>
</cp:coreProperties>
</file>