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phan\Documents\Finanzielles\Illiquides\1  LBS BauSp\"/>
    </mc:Choice>
  </mc:AlternateContent>
  <xr:revisionPtr revIDLastSave="0" documentId="13_ncr:1_{93DBE9FA-5234-4B0B-BDF4-205A734133EE}" xr6:coauthVersionLast="47" xr6:coauthVersionMax="47" xr10:uidLastSave="{00000000-0000-0000-0000-000000000000}"/>
  <bookViews>
    <workbookView xWindow="1125" yWindow="1455" windowWidth="21540" windowHeight="13695" tabRatio="563" xr2:uid="{00000000-000D-0000-FFFF-FFFF00000000}"/>
  </bookViews>
  <sheets>
    <sheet name="D 2020 P" sheetId="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" i="9" l="1"/>
  <c r="D9" i="9" s="1"/>
  <c r="M6" i="9"/>
  <c r="B10" i="9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B156" i="9" s="1"/>
  <c r="B157" i="9" s="1"/>
  <c r="B158" i="9" s="1"/>
  <c r="B159" i="9" s="1"/>
  <c r="B160" i="9" s="1"/>
  <c r="B161" i="9" s="1"/>
  <c r="B162" i="9" s="1"/>
  <c r="B163" i="9" s="1"/>
  <c r="B164" i="9" s="1"/>
  <c r="B165" i="9" s="1"/>
  <c r="B166" i="9" s="1"/>
  <c r="B167" i="9" s="1"/>
  <c r="B168" i="9" s="1"/>
  <c r="B169" i="9" s="1"/>
  <c r="B170" i="9" s="1"/>
  <c r="B171" i="9" s="1"/>
  <c r="B172" i="9" s="1"/>
  <c r="B173" i="9" s="1"/>
  <c r="B174" i="9" s="1"/>
  <c r="B175" i="9" s="1"/>
  <c r="B176" i="9" s="1"/>
  <c r="B177" i="9" s="1"/>
  <c r="B178" i="9" s="1"/>
  <c r="B179" i="9" s="1"/>
  <c r="B180" i="9" s="1"/>
  <c r="B181" i="9" s="1"/>
  <c r="B182" i="9" s="1"/>
  <c r="B183" i="9" s="1"/>
  <c r="B184" i="9" s="1"/>
  <c r="B185" i="9" s="1"/>
  <c r="B186" i="9" s="1"/>
  <c r="B187" i="9" s="1"/>
  <c r="B188" i="9" s="1"/>
  <c r="B189" i="9" s="1"/>
  <c r="B190" i="9" s="1"/>
  <c r="B191" i="9" s="1"/>
  <c r="C191" i="9" s="1"/>
  <c r="C3" i="9"/>
  <c r="M9" i="9" s="1"/>
  <c r="M5" i="9"/>
  <c r="C4" i="9"/>
  <c r="L10" i="9"/>
  <c r="L11" i="9" s="1"/>
  <c r="L12" i="9" s="1"/>
  <c r="L13" i="9" s="1"/>
  <c r="L14" i="9" s="1"/>
  <c r="L15" i="9" s="1"/>
  <c r="L16" i="9" s="1"/>
  <c r="L17" i="9" s="1"/>
  <c r="L18" i="9" s="1"/>
  <c r="L19" i="9" s="1"/>
  <c r="L20" i="9" s="1"/>
  <c r="L21" i="9" s="1"/>
  <c r="L22" i="9" s="1"/>
  <c r="L23" i="9" s="1"/>
  <c r="L24" i="9" s="1"/>
  <c r="L25" i="9" s="1"/>
  <c r="L26" i="9" s="1"/>
  <c r="L27" i="9" s="1"/>
  <c r="L28" i="9" s="1"/>
  <c r="L29" i="9" s="1"/>
  <c r="L30" i="9" s="1"/>
  <c r="L31" i="9" s="1"/>
  <c r="L32" i="9" s="1"/>
  <c r="L33" i="9" s="1"/>
  <c r="L34" i="9" s="1"/>
  <c r="L35" i="9" s="1"/>
  <c r="L36" i="9" s="1"/>
  <c r="L37" i="9" s="1"/>
  <c r="L38" i="9" s="1"/>
  <c r="L39" i="9" s="1"/>
  <c r="L40" i="9" s="1"/>
  <c r="L41" i="9" s="1"/>
  <c r="L42" i="9" s="1"/>
  <c r="L43" i="9" s="1"/>
  <c r="L44" i="9" s="1"/>
  <c r="L45" i="9" s="1"/>
  <c r="L46" i="9" s="1"/>
  <c r="L47" i="9" s="1"/>
  <c r="L48" i="9" s="1"/>
  <c r="L49" i="9" s="1"/>
  <c r="L50" i="9" s="1"/>
  <c r="L51" i="9" s="1"/>
  <c r="L52" i="9" s="1"/>
  <c r="L53" i="9" s="1"/>
  <c r="L54" i="9" s="1"/>
  <c r="L55" i="9" s="1"/>
  <c r="L56" i="9" s="1"/>
  <c r="L57" i="9" s="1"/>
  <c r="L58" i="9" s="1"/>
  <c r="L59" i="9" s="1"/>
  <c r="L60" i="9" s="1"/>
  <c r="L61" i="9" s="1"/>
  <c r="L62" i="9" s="1"/>
  <c r="L63" i="9" s="1"/>
  <c r="L64" i="9" s="1"/>
  <c r="L65" i="9" s="1"/>
  <c r="L66" i="9" s="1"/>
  <c r="L67" i="9" s="1"/>
  <c r="L68" i="9" s="1"/>
  <c r="L69" i="9" s="1"/>
  <c r="L70" i="9" s="1"/>
  <c r="L71" i="9" s="1"/>
  <c r="L72" i="9" s="1"/>
  <c r="L73" i="9" s="1"/>
  <c r="L74" i="9" s="1"/>
  <c r="L75" i="9" s="1"/>
  <c r="L76" i="9" s="1"/>
  <c r="L77" i="9" s="1"/>
  <c r="L78" i="9" s="1"/>
  <c r="L79" i="9" s="1"/>
  <c r="L80" i="9" s="1"/>
  <c r="L81" i="9" s="1"/>
  <c r="L82" i="9" s="1"/>
  <c r="L83" i="9" s="1"/>
  <c r="L84" i="9" s="1"/>
  <c r="L85" i="9" s="1"/>
  <c r="L86" i="9" s="1"/>
  <c r="L87" i="9" s="1"/>
  <c r="L88" i="9" s="1"/>
  <c r="L89" i="9" s="1"/>
  <c r="L90" i="9" s="1"/>
  <c r="L91" i="9" s="1"/>
  <c r="L92" i="9" s="1"/>
  <c r="L93" i="9" s="1"/>
  <c r="L94" i="9" s="1"/>
  <c r="L95" i="9" s="1"/>
  <c r="L96" i="9" s="1"/>
  <c r="L97" i="9" s="1"/>
  <c r="L98" i="9" s="1"/>
  <c r="L99" i="9" s="1"/>
  <c r="L100" i="9" s="1"/>
  <c r="L101" i="9" s="1"/>
  <c r="L102" i="9" s="1"/>
  <c r="L103" i="9" s="1"/>
  <c r="L104" i="9" s="1"/>
  <c r="L105" i="9" s="1"/>
  <c r="L106" i="9" s="1"/>
  <c r="L107" i="9" s="1"/>
  <c r="L108" i="9" s="1"/>
  <c r="L109" i="9" s="1"/>
  <c r="L110" i="9" s="1"/>
  <c r="L111" i="9" s="1"/>
  <c r="L112" i="9" s="1"/>
  <c r="L113" i="9" s="1"/>
  <c r="L114" i="9" s="1"/>
  <c r="L115" i="9" s="1"/>
  <c r="L116" i="9" s="1"/>
  <c r="L117" i="9" s="1"/>
  <c r="L118" i="9" s="1"/>
  <c r="L119" i="9" s="1"/>
  <c r="L120" i="9" s="1"/>
  <c r="L121" i="9" s="1"/>
  <c r="L122" i="9" s="1"/>
  <c r="L123" i="9" s="1"/>
  <c r="L124" i="9" s="1"/>
  <c r="L125" i="9" s="1"/>
  <c r="L126" i="9" s="1"/>
  <c r="L127" i="9" s="1"/>
  <c r="L128" i="9" s="1"/>
  <c r="L129" i="9" s="1"/>
  <c r="L130" i="9" s="1"/>
  <c r="L131" i="9" s="1"/>
  <c r="L132" i="9" s="1"/>
  <c r="L133" i="9" s="1"/>
  <c r="L134" i="9" s="1"/>
  <c r="L135" i="9" s="1"/>
  <c r="L136" i="9" s="1"/>
  <c r="L137" i="9" s="1"/>
  <c r="L138" i="9" s="1"/>
  <c r="L139" i="9" s="1"/>
  <c r="L140" i="9" s="1"/>
  <c r="L141" i="9" s="1"/>
  <c r="L142" i="9" s="1"/>
  <c r="L143" i="9" s="1"/>
  <c r="L144" i="9" s="1"/>
  <c r="L145" i="9" s="1"/>
  <c r="L146" i="9" s="1"/>
  <c r="L147" i="9" s="1"/>
  <c r="L148" i="9" s="1"/>
  <c r="L149" i="9" s="1"/>
  <c r="L150" i="9" s="1"/>
  <c r="L151" i="9" s="1"/>
  <c r="L152" i="9" s="1"/>
  <c r="L153" i="9" s="1"/>
  <c r="L154" i="9" s="1"/>
  <c r="L155" i="9" s="1"/>
  <c r="L156" i="9" s="1"/>
  <c r="L157" i="9" s="1"/>
  <c r="L158" i="9" s="1"/>
  <c r="L159" i="9" s="1"/>
  <c r="L160" i="9" s="1"/>
  <c r="L161" i="9" s="1"/>
  <c r="L162" i="9" s="1"/>
  <c r="L163" i="9" s="1"/>
  <c r="L164" i="9" s="1"/>
  <c r="L165" i="9" s="1"/>
  <c r="L166" i="9" s="1"/>
  <c r="L167" i="9" s="1"/>
  <c r="L168" i="9" s="1"/>
  <c r="L169" i="9" s="1"/>
  <c r="L170" i="9" s="1"/>
  <c r="L171" i="9" s="1"/>
  <c r="L172" i="9" s="1"/>
  <c r="L173" i="9" s="1"/>
  <c r="L174" i="9" s="1"/>
  <c r="L175" i="9" s="1"/>
  <c r="L176" i="9" s="1"/>
  <c r="L177" i="9" s="1"/>
  <c r="L178" i="9" s="1"/>
  <c r="L179" i="9" s="1"/>
  <c r="L180" i="9" s="1"/>
  <c r="L181" i="9" s="1"/>
  <c r="L182" i="9" s="1"/>
  <c r="L183" i="9" s="1"/>
  <c r="L184" i="9" s="1"/>
  <c r="L185" i="9" s="1"/>
  <c r="L186" i="9" s="1"/>
  <c r="L187" i="9" s="1"/>
  <c r="L188" i="9" s="1"/>
  <c r="L189" i="9" s="1"/>
  <c r="L190" i="9" s="1"/>
  <c r="L191" i="9" s="1"/>
  <c r="C181" i="9" l="1"/>
  <c r="C173" i="9"/>
  <c r="C165" i="9"/>
  <c r="C153" i="9"/>
  <c r="C149" i="9"/>
  <c r="C141" i="9"/>
  <c r="C137" i="9"/>
  <c r="C133" i="9"/>
  <c r="C125" i="9"/>
  <c r="C121" i="9"/>
  <c r="C117" i="9"/>
  <c r="C113" i="9"/>
  <c r="C109" i="9"/>
  <c r="C105" i="9"/>
  <c r="C101" i="9"/>
  <c r="C97" i="9"/>
  <c r="C93" i="9"/>
  <c r="C89" i="9"/>
  <c r="C85" i="9"/>
  <c r="C81" i="9"/>
  <c r="C77" i="9"/>
  <c r="C73" i="9"/>
  <c r="C69" i="9"/>
  <c r="C65" i="9"/>
  <c r="C61" i="9"/>
  <c r="C57" i="9"/>
  <c r="C53" i="9"/>
  <c r="C49" i="9"/>
  <c r="C45" i="9"/>
  <c r="C41" i="9"/>
  <c r="C37" i="9"/>
  <c r="C33" i="9"/>
  <c r="C29" i="9"/>
  <c r="C25" i="9"/>
  <c r="C21" i="9"/>
  <c r="C17" i="9"/>
  <c r="C13" i="9"/>
  <c r="C188" i="9"/>
  <c r="C184" i="9"/>
  <c r="C180" i="9"/>
  <c r="C176" i="9"/>
  <c r="C172" i="9"/>
  <c r="C168" i="9"/>
  <c r="C164" i="9"/>
  <c r="C160" i="9"/>
  <c r="C156" i="9"/>
  <c r="C152" i="9"/>
  <c r="C148" i="9"/>
  <c r="C144" i="9"/>
  <c r="C140" i="9"/>
  <c r="C136" i="9"/>
  <c r="C132" i="9"/>
  <c r="C128" i="9"/>
  <c r="C124" i="9"/>
  <c r="C120" i="9"/>
  <c r="C116" i="9"/>
  <c r="C112" i="9"/>
  <c r="C108" i="9"/>
  <c r="C104" i="9"/>
  <c r="C100" i="9"/>
  <c r="C96" i="9"/>
  <c r="C92" i="9"/>
  <c r="C88" i="9"/>
  <c r="C84" i="9"/>
  <c r="C80" i="9"/>
  <c r="C76" i="9"/>
  <c r="C72" i="9"/>
  <c r="C68" i="9"/>
  <c r="C64" i="9"/>
  <c r="C60" i="9"/>
  <c r="C56" i="9"/>
  <c r="C52" i="9"/>
  <c r="C48" i="9"/>
  <c r="C44" i="9"/>
  <c r="C40" i="9"/>
  <c r="C36" i="9"/>
  <c r="C32" i="9"/>
  <c r="C28" i="9"/>
  <c r="C24" i="9"/>
  <c r="C20" i="9"/>
  <c r="C16" i="9"/>
  <c r="C10" i="9"/>
  <c r="C190" i="9"/>
  <c r="C182" i="9"/>
  <c r="C170" i="9"/>
  <c r="C158" i="9"/>
  <c r="C146" i="9"/>
  <c r="C130" i="9"/>
  <c r="C118" i="9"/>
  <c r="C106" i="9"/>
  <c r="C98" i="9"/>
  <c r="C86" i="9"/>
  <c r="C78" i="9"/>
  <c r="C58" i="9"/>
  <c r="C185" i="9"/>
  <c r="C177" i="9"/>
  <c r="C161" i="9"/>
  <c r="C145" i="9"/>
  <c r="C187" i="9"/>
  <c r="C183" i="9"/>
  <c r="C179" i="9"/>
  <c r="C175" i="9"/>
  <c r="C171" i="9"/>
  <c r="C167" i="9"/>
  <c r="C163" i="9"/>
  <c r="C159" i="9"/>
  <c r="C155" i="9"/>
  <c r="C151" i="9"/>
  <c r="C147" i="9"/>
  <c r="C143" i="9"/>
  <c r="C139" i="9"/>
  <c r="C135" i="9"/>
  <c r="C131" i="9"/>
  <c r="C127" i="9"/>
  <c r="C123" i="9"/>
  <c r="C119" i="9"/>
  <c r="C115" i="9"/>
  <c r="C111" i="9"/>
  <c r="C107" i="9"/>
  <c r="C103" i="9"/>
  <c r="C99" i="9"/>
  <c r="C95" i="9"/>
  <c r="C91" i="9"/>
  <c r="C87" i="9"/>
  <c r="C83" i="9"/>
  <c r="C79" i="9"/>
  <c r="C75" i="9"/>
  <c r="C71" i="9"/>
  <c r="C67" i="9"/>
  <c r="C63" i="9"/>
  <c r="C59" i="9"/>
  <c r="C55" i="9"/>
  <c r="C51" i="9"/>
  <c r="C47" i="9"/>
  <c r="C43" i="9"/>
  <c r="C39" i="9"/>
  <c r="C35" i="9"/>
  <c r="C31" i="9"/>
  <c r="C27" i="9"/>
  <c r="C23" i="9"/>
  <c r="C19" i="9"/>
  <c r="C15" i="9"/>
  <c r="C11" i="9"/>
  <c r="C178" i="9"/>
  <c r="C162" i="9"/>
  <c r="C150" i="9"/>
  <c r="C134" i="9"/>
  <c r="C122" i="9"/>
  <c r="C110" i="9"/>
  <c r="C94" i="9"/>
  <c r="C82" i="9"/>
  <c r="C74" i="9"/>
  <c r="C66" i="9"/>
  <c r="C62" i="9"/>
  <c r="C54" i="9"/>
  <c r="C50" i="9"/>
  <c r="C46" i="9"/>
  <c r="C42" i="9"/>
  <c r="C38" i="9"/>
  <c r="C34" i="9"/>
  <c r="C30" i="9"/>
  <c r="C26" i="9"/>
  <c r="C22" i="9"/>
  <c r="C18" i="9"/>
  <c r="C14" i="9"/>
  <c r="C186" i="9"/>
  <c r="C174" i="9"/>
  <c r="C166" i="9"/>
  <c r="C154" i="9"/>
  <c r="C142" i="9"/>
  <c r="C138" i="9"/>
  <c r="C126" i="9"/>
  <c r="C114" i="9"/>
  <c r="C102" i="9"/>
  <c r="C90" i="9"/>
  <c r="C70" i="9"/>
  <c r="C189" i="9"/>
  <c r="C169" i="9"/>
  <c r="C157" i="9"/>
  <c r="C129" i="9"/>
  <c r="C12" i="9"/>
  <c r="D10" i="9"/>
  <c r="H9" i="9"/>
  <c r="I9" i="9" s="1"/>
  <c r="F9" i="9"/>
  <c r="G9" i="9"/>
  <c r="E9" i="9"/>
  <c r="N9" i="9"/>
  <c r="O9" i="9" s="1"/>
  <c r="M10" i="9" l="1"/>
  <c r="N10" i="9" s="1"/>
  <c r="J9" i="9"/>
  <c r="F10" i="9"/>
  <c r="G10" i="9"/>
  <c r="H10" i="9"/>
  <c r="I10" i="9" s="1"/>
  <c r="E10" i="9"/>
  <c r="D11" i="9"/>
  <c r="O10" i="9" l="1"/>
  <c r="J10" i="9"/>
  <c r="H11" i="9"/>
  <c r="I11" i="9" s="1"/>
  <c r="G11" i="9"/>
  <c r="E11" i="9"/>
  <c r="F11" i="9"/>
  <c r="M11" i="9" l="1"/>
  <c r="N11" i="9" s="1"/>
  <c r="O11" i="9" s="1"/>
  <c r="J11" i="9"/>
  <c r="D12" i="9"/>
  <c r="M12" i="9" l="1"/>
  <c r="N12" i="9" s="1"/>
  <c r="E12" i="9"/>
  <c r="D13" i="9" s="1"/>
  <c r="G12" i="9"/>
  <c r="H12" i="9"/>
  <c r="I12" i="9" s="1"/>
  <c r="F12" i="9"/>
  <c r="O12" i="9" l="1"/>
  <c r="J12" i="9"/>
  <c r="E13" i="9"/>
  <c r="H13" i="9"/>
  <c r="I13" i="9" s="1"/>
  <c r="G13" i="9"/>
  <c r="F13" i="9"/>
  <c r="D14" i="9"/>
  <c r="M13" i="9" l="1"/>
  <c r="N13" i="9" s="1"/>
  <c r="J13" i="9"/>
  <c r="D15" i="9"/>
  <c r="E14" i="9"/>
  <c r="G14" i="9"/>
  <c r="H14" i="9"/>
  <c r="I14" i="9" s="1"/>
  <c r="F14" i="9"/>
  <c r="O13" i="9" l="1"/>
  <c r="M14" i="9" s="1"/>
  <c r="D16" i="9"/>
  <c r="D17" i="9" s="1"/>
  <c r="D18" i="9" s="1"/>
  <c r="H15" i="9"/>
  <c r="I15" i="9" s="1"/>
  <c r="J14" i="9"/>
  <c r="G15" i="9"/>
  <c r="F15" i="9"/>
  <c r="E15" i="9"/>
  <c r="N14" i="9" l="1"/>
  <c r="O14" i="9" s="1"/>
  <c r="J15" i="9"/>
  <c r="D19" i="9"/>
  <c r="E16" i="9"/>
  <c r="G16" i="9"/>
  <c r="H16" i="9"/>
  <c r="I16" i="9" s="1"/>
  <c r="F16" i="9"/>
  <c r="M15" i="9" l="1"/>
  <c r="N15" i="9" s="1"/>
  <c r="J16" i="9"/>
  <c r="D20" i="9"/>
  <c r="E17" i="9"/>
  <c r="H17" i="9"/>
  <c r="I17" i="9" s="1"/>
  <c r="G17" i="9"/>
  <c r="F17" i="9"/>
  <c r="O15" i="9" l="1"/>
  <c r="M16" i="9" s="1"/>
  <c r="J17" i="9"/>
  <c r="D21" i="9"/>
  <c r="E18" i="9"/>
  <c r="G18" i="9"/>
  <c r="H18" i="9"/>
  <c r="I18" i="9" s="1"/>
  <c r="F18" i="9"/>
  <c r="N16" i="9" l="1"/>
  <c r="J18" i="9"/>
  <c r="D22" i="9"/>
  <c r="E19" i="9"/>
  <c r="G19" i="9"/>
  <c r="H19" i="9"/>
  <c r="I19" i="9" s="1"/>
  <c r="F19" i="9"/>
  <c r="O16" i="9" l="1"/>
  <c r="M17" i="9" s="1"/>
  <c r="J19" i="9"/>
  <c r="D23" i="9"/>
  <c r="E20" i="9"/>
  <c r="G20" i="9"/>
  <c r="H20" i="9"/>
  <c r="I20" i="9" s="1"/>
  <c r="F20" i="9"/>
  <c r="N17" i="9" l="1"/>
  <c r="J20" i="9"/>
  <c r="D24" i="9"/>
  <c r="E21" i="9"/>
  <c r="H21" i="9"/>
  <c r="I21" i="9" s="1"/>
  <c r="G21" i="9"/>
  <c r="F21" i="9"/>
  <c r="O17" i="9" l="1"/>
  <c r="M18" i="9" s="1"/>
  <c r="J21" i="9"/>
  <c r="E22" i="9"/>
  <c r="G22" i="9"/>
  <c r="H22" i="9"/>
  <c r="I22" i="9" s="1"/>
  <c r="F22" i="9"/>
  <c r="N18" i="9" l="1"/>
  <c r="J22" i="9"/>
  <c r="E23" i="9"/>
  <c r="G23" i="9"/>
  <c r="H23" i="9"/>
  <c r="I23" i="9" s="1"/>
  <c r="F23" i="9"/>
  <c r="O18" i="9" l="1"/>
  <c r="J23" i="9"/>
  <c r="E24" i="9"/>
  <c r="D25" i="9" s="1"/>
  <c r="D26" i="9" s="1"/>
  <c r="D27" i="9" s="1"/>
  <c r="G24" i="9"/>
  <c r="H24" i="9"/>
  <c r="I24" i="9" s="1"/>
  <c r="F24" i="9"/>
  <c r="M19" i="9" l="1"/>
  <c r="N19" i="9" s="1"/>
  <c r="J24" i="9"/>
  <c r="D28" i="9"/>
  <c r="E25" i="9"/>
  <c r="H25" i="9"/>
  <c r="I25" i="9" s="1"/>
  <c r="G25" i="9"/>
  <c r="F25" i="9"/>
  <c r="O19" i="9" l="1"/>
  <c r="J25" i="9"/>
  <c r="D29" i="9"/>
  <c r="E26" i="9"/>
  <c r="G26" i="9"/>
  <c r="H26" i="9"/>
  <c r="I26" i="9" s="1"/>
  <c r="F26" i="9"/>
  <c r="M20" i="9" l="1"/>
  <c r="N20" i="9" s="1"/>
  <c r="J26" i="9"/>
  <c r="D30" i="9"/>
  <c r="E27" i="9"/>
  <c r="G27" i="9"/>
  <c r="H27" i="9"/>
  <c r="I27" i="9" s="1"/>
  <c r="F27" i="9"/>
  <c r="O20" i="9" l="1"/>
  <c r="J27" i="9"/>
  <c r="D31" i="9"/>
  <c r="E28" i="9"/>
  <c r="G28" i="9"/>
  <c r="H28" i="9"/>
  <c r="I28" i="9" s="1"/>
  <c r="F28" i="9"/>
  <c r="M21" i="9" l="1"/>
  <c r="N21" i="9" s="1"/>
  <c r="J28" i="9"/>
  <c r="D32" i="9"/>
  <c r="G30" i="9"/>
  <c r="H30" i="9"/>
  <c r="I30" i="9" s="1"/>
  <c r="F30" i="9"/>
  <c r="E29" i="9"/>
  <c r="E30" i="9" s="1"/>
  <c r="H29" i="9"/>
  <c r="I29" i="9" s="1"/>
  <c r="G29" i="9"/>
  <c r="F29" i="9"/>
  <c r="O21" i="9" l="1"/>
  <c r="M22" i="9" s="1"/>
  <c r="N22" i="9" s="1"/>
  <c r="J29" i="9"/>
  <c r="J30" i="9"/>
  <c r="D33" i="9"/>
  <c r="O22" i="9" l="1"/>
  <c r="D34" i="9"/>
  <c r="E31" i="9"/>
  <c r="G31" i="9"/>
  <c r="H31" i="9"/>
  <c r="I31" i="9" s="1"/>
  <c r="F31" i="9"/>
  <c r="M23" i="9" l="1"/>
  <c r="N23" i="9" s="1"/>
  <c r="J31" i="9"/>
  <c r="D35" i="9"/>
  <c r="E32" i="9"/>
  <c r="G32" i="9"/>
  <c r="H32" i="9"/>
  <c r="I32" i="9" s="1"/>
  <c r="F32" i="9"/>
  <c r="O23" i="9" l="1"/>
  <c r="M24" i="9" s="1"/>
  <c r="N24" i="9" s="1"/>
  <c r="J32" i="9"/>
  <c r="D36" i="9"/>
  <c r="E33" i="9"/>
  <c r="H33" i="9"/>
  <c r="I33" i="9" s="1"/>
  <c r="G33" i="9"/>
  <c r="F33" i="9"/>
  <c r="O24" i="9" l="1"/>
  <c r="M25" i="9" s="1"/>
  <c r="N25" i="9" s="1"/>
  <c r="J33" i="9"/>
  <c r="E34" i="9"/>
  <c r="G34" i="9"/>
  <c r="H34" i="9"/>
  <c r="I34" i="9" s="1"/>
  <c r="F34" i="9"/>
  <c r="O25" i="9" l="1"/>
  <c r="J34" i="9"/>
  <c r="E35" i="9"/>
  <c r="G35" i="9"/>
  <c r="H35" i="9"/>
  <c r="I35" i="9" s="1"/>
  <c r="F35" i="9"/>
  <c r="M26" i="9" l="1"/>
  <c r="N26" i="9" s="1"/>
  <c r="J35" i="9"/>
  <c r="O26" i="9" l="1"/>
  <c r="M27" i="9" s="1"/>
  <c r="N27" i="9" s="1"/>
  <c r="E36" i="9"/>
  <c r="D37" i="9" s="1"/>
  <c r="D38" i="9" s="1"/>
  <c r="D39" i="9" s="1"/>
  <c r="D40" i="9" s="1"/>
  <c r="G36" i="9"/>
  <c r="H36" i="9"/>
  <c r="I36" i="9" s="1"/>
  <c r="F36" i="9"/>
  <c r="O27" i="9" l="1"/>
  <c r="M28" i="9" s="1"/>
  <c r="N28" i="9" s="1"/>
  <c r="J36" i="9"/>
  <c r="D41" i="9"/>
  <c r="O28" i="9" l="1"/>
  <c r="M29" i="9" s="1"/>
  <c r="D42" i="9"/>
  <c r="E37" i="9"/>
  <c r="H37" i="9"/>
  <c r="I37" i="9" s="1"/>
  <c r="G37" i="9"/>
  <c r="F37" i="9"/>
  <c r="N29" i="9" l="1"/>
  <c r="J37" i="9"/>
  <c r="D43" i="9"/>
  <c r="E38" i="9"/>
  <c r="G38" i="9"/>
  <c r="H38" i="9"/>
  <c r="I38" i="9" s="1"/>
  <c r="F38" i="9"/>
  <c r="O29" i="9" l="1"/>
  <c r="M30" i="9" s="1"/>
  <c r="J38" i="9"/>
  <c r="D44" i="9"/>
  <c r="E39" i="9"/>
  <c r="G39" i="9"/>
  <c r="H39" i="9"/>
  <c r="I39" i="9" s="1"/>
  <c r="F39" i="9"/>
  <c r="N30" i="9" l="1"/>
  <c r="J39" i="9"/>
  <c r="D45" i="9"/>
  <c r="E40" i="9"/>
  <c r="G40" i="9"/>
  <c r="H40" i="9"/>
  <c r="I40" i="9" s="1"/>
  <c r="F40" i="9"/>
  <c r="O30" i="9" l="1"/>
  <c r="M31" i="9" s="1"/>
  <c r="J40" i="9"/>
  <c r="D46" i="9"/>
  <c r="E41" i="9"/>
  <c r="H41" i="9"/>
  <c r="I41" i="9" s="1"/>
  <c r="G41" i="9"/>
  <c r="F41" i="9"/>
  <c r="N31" i="9" l="1"/>
  <c r="J41" i="9"/>
  <c r="D47" i="9"/>
  <c r="E42" i="9"/>
  <c r="G42" i="9"/>
  <c r="H42" i="9"/>
  <c r="I42" i="9" s="1"/>
  <c r="F42" i="9"/>
  <c r="O31" i="9" l="1"/>
  <c r="M32" i="9" s="1"/>
  <c r="J42" i="9"/>
  <c r="D48" i="9"/>
  <c r="E43" i="9"/>
  <c r="G43" i="9"/>
  <c r="H43" i="9"/>
  <c r="I43" i="9" s="1"/>
  <c r="F43" i="9"/>
  <c r="N32" i="9" l="1"/>
  <c r="J43" i="9"/>
  <c r="E44" i="9"/>
  <c r="G44" i="9"/>
  <c r="H44" i="9"/>
  <c r="I44" i="9" s="1"/>
  <c r="F44" i="9"/>
  <c r="O32" i="9" l="1"/>
  <c r="M33" i="9" s="1"/>
  <c r="J44" i="9"/>
  <c r="E45" i="9"/>
  <c r="H45" i="9"/>
  <c r="I45" i="9" s="1"/>
  <c r="G45" i="9"/>
  <c r="F45" i="9"/>
  <c r="N33" i="9" l="1"/>
  <c r="J45" i="9"/>
  <c r="E46" i="9"/>
  <c r="G46" i="9"/>
  <c r="H46" i="9"/>
  <c r="I46" i="9" s="1"/>
  <c r="F46" i="9"/>
  <c r="O33" i="9" l="1"/>
  <c r="M34" i="9" s="1"/>
  <c r="J46" i="9"/>
  <c r="E47" i="9"/>
  <c r="G47" i="9"/>
  <c r="H47" i="9"/>
  <c r="I47" i="9" s="1"/>
  <c r="F47" i="9"/>
  <c r="N34" i="9" l="1"/>
  <c r="J47" i="9"/>
  <c r="E48" i="9"/>
  <c r="D49" i="9" s="1"/>
  <c r="D50" i="9" s="1"/>
  <c r="D51" i="9" s="1"/>
  <c r="D52" i="9" s="1"/>
  <c r="D53" i="9" s="1"/>
  <c r="G48" i="9"/>
  <c r="H48" i="9"/>
  <c r="I48" i="9" s="1"/>
  <c r="F48" i="9"/>
  <c r="O34" i="9" l="1"/>
  <c r="M35" i="9" s="1"/>
  <c r="J48" i="9"/>
  <c r="D54" i="9"/>
  <c r="E49" i="9"/>
  <c r="H49" i="9"/>
  <c r="I49" i="9" s="1"/>
  <c r="G49" i="9"/>
  <c r="F49" i="9"/>
  <c r="N35" i="9" l="1"/>
  <c r="J49" i="9"/>
  <c r="D55" i="9"/>
  <c r="E50" i="9"/>
  <c r="G50" i="9"/>
  <c r="H50" i="9"/>
  <c r="I50" i="9" s="1"/>
  <c r="F50" i="9"/>
  <c r="O35" i="9" l="1"/>
  <c r="M36" i="9" s="1"/>
  <c r="J50" i="9"/>
  <c r="D56" i="9"/>
  <c r="E51" i="9"/>
  <c r="G51" i="9"/>
  <c r="H51" i="9"/>
  <c r="I51" i="9" s="1"/>
  <c r="F51" i="9"/>
  <c r="N36" i="9" l="1"/>
  <c r="J51" i="9"/>
  <c r="D57" i="9"/>
  <c r="E52" i="9"/>
  <c r="G52" i="9"/>
  <c r="H52" i="9"/>
  <c r="I52" i="9" s="1"/>
  <c r="F52" i="9"/>
  <c r="O36" i="9" l="1"/>
  <c r="J52" i="9"/>
  <c r="D58" i="9"/>
  <c r="E53" i="9"/>
  <c r="H53" i="9"/>
  <c r="I53" i="9" s="1"/>
  <c r="G53" i="9"/>
  <c r="F53" i="9"/>
  <c r="M37" i="9" l="1"/>
  <c r="N37" i="9" s="1"/>
  <c r="J53" i="9"/>
  <c r="D59" i="9"/>
  <c r="E54" i="9"/>
  <c r="H54" i="9"/>
  <c r="I54" i="9" s="1"/>
  <c r="G54" i="9"/>
  <c r="F54" i="9"/>
  <c r="O37" i="9" l="1"/>
  <c r="J54" i="9"/>
  <c r="D60" i="9"/>
  <c r="G55" i="9"/>
  <c r="H55" i="9"/>
  <c r="I55" i="9" s="1"/>
  <c r="F55" i="9"/>
  <c r="E55" i="9"/>
  <c r="M38" i="9" l="1"/>
  <c r="N38" i="9" s="1"/>
  <c r="J55" i="9"/>
  <c r="H57" i="9"/>
  <c r="I57" i="9" s="1"/>
  <c r="G57" i="9"/>
  <c r="F57" i="9"/>
  <c r="G56" i="9"/>
  <c r="H56" i="9"/>
  <c r="I56" i="9" s="1"/>
  <c r="F56" i="9"/>
  <c r="E56" i="9"/>
  <c r="O38" i="9" l="1"/>
  <c r="J56" i="9"/>
  <c r="J57" i="9"/>
  <c r="G58" i="9"/>
  <c r="H58" i="9"/>
  <c r="I58" i="9" s="1"/>
  <c r="F58" i="9"/>
  <c r="E57" i="9"/>
  <c r="E58" i="9" s="1"/>
  <c r="M39" i="9" l="1"/>
  <c r="N39" i="9" s="1"/>
  <c r="J58" i="9"/>
  <c r="G59" i="9"/>
  <c r="H59" i="9"/>
  <c r="I59" i="9" s="1"/>
  <c r="F59" i="9"/>
  <c r="E59" i="9"/>
  <c r="O39" i="9" l="1"/>
  <c r="M40" i="9" s="1"/>
  <c r="N40" i="9" s="1"/>
  <c r="J59" i="9"/>
  <c r="O40" i="9" l="1"/>
  <c r="E60" i="9"/>
  <c r="D61" i="9" s="1"/>
  <c r="D62" i="9" s="1"/>
  <c r="D63" i="9" s="1"/>
  <c r="D64" i="9" s="1"/>
  <c r="D65" i="9" s="1"/>
  <c r="G60" i="9"/>
  <c r="H60" i="9"/>
  <c r="I60" i="9" s="1"/>
  <c r="F60" i="9"/>
  <c r="M41" i="9" l="1"/>
  <c r="N41" i="9" s="1"/>
  <c r="J60" i="9"/>
  <c r="D66" i="9"/>
  <c r="E61" i="9"/>
  <c r="H61" i="9"/>
  <c r="I61" i="9" s="1"/>
  <c r="G61" i="9"/>
  <c r="F61" i="9"/>
  <c r="O41" i="9" l="1"/>
  <c r="J61" i="9"/>
  <c r="D67" i="9"/>
  <c r="E62" i="9"/>
  <c r="H62" i="9"/>
  <c r="I62" i="9" s="1"/>
  <c r="G62" i="9"/>
  <c r="F62" i="9"/>
  <c r="M42" i="9" l="1"/>
  <c r="N42" i="9" s="1"/>
  <c r="J62" i="9"/>
  <c r="D68" i="9"/>
  <c r="E63" i="9"/>
  <c r="G63" i="9"/>
  <c r="H63" i="9"/>
  <c r="I63" i="9" s="1"/>
  <c r="F63" i="9"/>
  <c r="O42" i="9" l="1"/>
  <c r="M43" i="9" s="1"/>
  <c r="N43" i="9" s="1"/>
  <c r="J63" i="9"/>
  <c r="D69" i="9"/>
  <c r="E64" i="9"/>
  <c r="G64" i="9"/>
  <c r="H64" i="9"/>
  <c r="I64" i="9" s="1"/>
  <c r="F64" i="9"/>
  <c r="O43" i="9" l="1"/>
  <c r="J64" i="9"/>
  <c r="D70" i="9"/>
  <c r="E65" i="9"/>
  <c r="H65" i="9"/>
  <c r="I65" i="9" s="1"/>
  <c r="G65" i="9"/>
  <c r="F65" i="9"/>
  <c r="M44" i="9" l="1"/>
  <c r="N44" i="9" s="1"/>
  <c r="J65" i="9"/>
  <c r="D71" i="9"/>
  <c r="E66" i="9"/>
  <c r="G66" i="9"/>
  <c r="H66" i="9"/>
  <c r="I66" i="9" s="1"/>
  <c r="F66" i="9"/>
  <c r="O44" i="9" l="1"/>
  <c r="M45" i="9" s="1"/>
  <c r="N45" i="9" s="1"/>
  <c r="J66" i="9"/>
  <c r="D72" i="9"/>
  <c r="E67" i="9"/>
  <c r="G67" i="9"/>
  <c r="H67" i="9"/>
  <c r="I67" i="9" s="1"/>
  <c r="F67" i="9"/>
  <c r="O45" i="9" l="1"/>
  <c r="M46" i="9" s="1"/>
  <c r="N46" i="9" s="1"/>
  <c r="J67" i="9"/>
  <c r="E68" i="9"/>
  <c r="G68" i="9"/>
  <c r="H68" i="9"/>
  <c r="I68" i="9" s="1"/>
  <c r="F68" i="9"/>
  <c r="O46" i="9" l="1"/>
  <c r="M47" i="9" s="1"/>
  <c r="J68" i="9"/>
  <c r="E69" i="9"/>
  <c r="H69" i="9"/>
  <c r="I69" i="9" s="1"/>
  <c r="G69" i="9"/>
  <c r="F69" i="9"/>
  <c r="N47" i="9" l="1"/>
  <c r="J69" i="9"/>
  <c r="E70" i="9"/>
  <c r="G70" i="9"/>
  <c r="H70" i="9"/>
  <c r="I70" i="9" s="1"/>
  <c r="F70" i="9"/>
  <c r="O47" i="9" l="1"/>
  <c r="M48" i="9" s="1"/>
  <c r="J70" i="9"/>
  <c r="E71" i="9"/>
  <c r="G71" i="9"/>
  <c r="H71" i="9"/>
  <c r="I71" i="9" s="1"/>
  <c r="F71" i="9"/>
  <c r="N48" i="9" l="1"/>
  <c r="J71" i="9"/>
  <c r="O48" i="9" l="1"/>
  <c r="M49" i="9" s="1"/>
  <c r="G72" i="9"/>
  <c r="H72" i="9"/>
  <c r="I72" i="9" s="1"/>
  <c r="F72" i="9"/>
  <c r="E72" i="9"/>
  <c r="D73" i="9" s="1"/>
  <c r="D74" i="9" s="1"/>
  <c r="D75" i="9" s="1"/>
  <c r="D76" i="9" s="1"/>
  <c r="D77" i="9" s="1"/>
  <c r="D78" i="9" s="1"/>
  <c r="N49" i="9" l="1"/>
  <c r="J72" i="9"/>
  <c r="D79" i="9"/>
  <c r="O49" i="9" l="1"/>
  <c r="D80" i="9"/>
  <c r="E73" i="9"/>
  <c r="H73" i="9"/>
  <c r="I73" i="9" s="1"/>
  <c r="G73" i="9"/>
  <c r="F73" i="9"/>
  <c r="M50" i="9" l="1"/>
  <c r="N50" i="9" s="1"/>
  <c r="J73" i="9"/>
  <c r="D81" i="9"/>
  <c r="G74" i="9"/>
  <c r="H74" i="9"/>
  <c r="I74" i="9" s="1"/>
  <c r="F74" i="9"/>
  <c r="E74" i="9"/>
  <c r="O50" i="9" l="1"/>
  <c r="J74" i="9"/>
  <c r="D82" i="9"/>
  <c r="G75" i="9"/>
  <c r="H75" i="9"/>
  <c r="I75" i="9" s="1"/>
  <c r="F75" i="9"/>
  <c r="E75" i="9"/>
  <c r="M51" i="9" l="1"/>
  <c r="N51" i="9" s="1"/>
  <c r="J75" i="9"/>
  <c r="D83" i="9"/>
  <c r="G76" i="9"/>
  <c r="H76" i="9"/>
  <c r="I76" i="9" s="1"/>
  <c r="F76" i="9"/>
  <c r="E76" i="9"/>
  <c r="O51" i="9" l="1"/>
  <c r="M52" i="9" s="1"/>
  <c r="N52" i="9" s="1"/>
  <c r="J76" i="9"/>
  <c r="D84" i="9"/>
  <c r="H77" i="9"/>
  <c r="I77" i="9" s="1"/>
  <c r="G77" i="9"/>
  <c r="F77" i="9"/>
  <c r="E77" i="9"/>
  <c r="O52" i="9" l="1"/>
  <c r="J77" i="9"/>
  <c r="E78" i="9"/>
  <c r="G78" i="9"/>
  <c r="H78" i="9"/>
  <c r="I78" i="9" s="1"/>
  <c r="F78" i="9"/>
  <c r="M53" i="9" l="1"/>
  <c r="N53" i="9" s="1"/>
  <c r="J78" i="9"/>
  <c r="G80" i="9"/>
  <c r="H80" i="9"/>
  <c r="I80" i="9" s="1"/>
  <c r="F80" i="9"/>
  <c r="E79" i="9"/>
  <c r="E80" i="9" s="1"/>
  <c r="G79" i="9"/>
  <c r="H79" i="9"/>
  <c r="I79" i="9" s="1"/>
  <c r="F79" i="9"/>
  <c r="O53" i="9" l="1"/>
  <c r="J79" i="9"/>
  <c r="J80" i="9"/>
  <c r="E81" i="9"/>
  <c r="H81" i="9"/>
  <c r="I81" i="9" s="1"/>
  <c r="G81" i="9"/>
  <c r="F81" i="9"/>
  <c r="M54" i="9" l="1"/>
  <c r="N54" i="9" s="1"/>
  <c r="J81" i="9"/>
  <c r="E82" i="9"/>
  <c r="G82" i="9"/>
  <c r="H82" i="9"/>
  <c r="I82" i="9" s="1"/>
  <c r="F82" i="9"/>
  <c r="O54" i="9" l="1"/>
  <c r="M55" i="9" s="1"/>
  <c r="N55" i="9" s="1"/>
  <c r="J82" i="9"/>
  <c r="E83" i="9"/>
  <c r="G83" i="9"/>
  <c r="H83" i="9"/>
  <c r="I83" i="9" s="1"/>
  <c r="F83" i="9"/>
  <c r="O55" i="9" l="1"/>
  <c r="M56" i="9" s="1"/>
  <c r="J83" i="9"/>
  <c r="E84" i="9"/>
  <c r="D85" i="9" s="1"/>
  <c r="D86" i="9" s="1"/>
  <c r="D87" i="9" s="1"/>
  <c r="D88" i="9" s="1"/>
  <c r="D89" i="9" s="1"/>
  <c r="D90" i="9" s="1"/>
  <c r="G84" i="9"/>
  <c r="H84" i="9"/>
  <c r="I84" i="9" s="1"/>
  <c r="F84" i="9"/>
  <c r="N56" i="9" l="1"/>
  <c r="J84" i="9"/>
  <c r="D91" i="9"/>
  <c r="D92" i="9" l="1"/>
  <c r="O56" i="9"/>
  <c r="E85" i="9"/>
  <c r="H85" i="9"/>
  <c r="I85" i="9" s="1"/>
  <c r="G85" i="9"/>
  <c r="F85" i="9"/>
  <c r="M57" i="9" l="1"/>
  <c r="N57" i="9" s="1"/>
  <c r="D93" i="9"/>
  <c r="J85" i="9"/>
  <c r="G87" i="9"/>
  <c r="H87" i="9"/>
  <c r="I87" i="9" s="1"/>
  <c r="F87" i="9"/>
  <c r="E86" i="9"/>
  <c r="E87" i="9" s="1"/>
  <c r="H86" i="9"/>
  <c r="I86" i="9" s="1"/>
  <c r="G86" i="9"/>
  <c r="F86" i="9"/>
  <c r="O57" i="9" l="1"/>
  <c r="M58" i="9" s="1"/>
  <c r="N58" i="9" s="1"/>
  <c r="D94" i="9"/>
  <c r="J87" i="9"/>
  <c r="J86" i="9"/>
  <c r="E88" i="9"/>
  <c r="G88" i="9"/>
  <c r="H88" i="9"/>
  <c r="I88" i="9" s="1"/>
  <c r="F88" i="9"/>
  <c r="D95" i="9" l="1"/>
  <c r="O58" i="9"/>
  <c r="M59" i="9" s="1"/>
  <c r="J88" i="9"/>
  <c r="E89" i="9"/>
  <c r="H89" i="9"/>
  <c r="I89" i="9" s="1"/>
  <c r="G89" i="9"/>
  <c r="F89" i="9"/>
  <c r="D96" i="9" l="1"/>
  <c r="N59" i="9"/>
  <c r="J89" i="9"/>
  <c r="E90" i="9"/>
  <c r="G90" i="9"/>
  <c r="H90" i="9"/>
  <c r="I90" i="9" s="1"/>
  <c r="F90" i="9"/>
  <c r="O59" i="9" l="1"/>
  <c r="M60" i="9" s="1"/>
  <c r="J90" i="9"/>
  <c r="N60" i="9" l="1"/>
  <c r="E91" i="9"/>
  <c r="G91" i="9"/>
  <c r="H91" i="9"/>
  <c r="I91" i="9" s="1"/>
  <c r="F91" i="9"/>
  <c r="O60" i="9" l="1"/>
  <c r="M61" i="9" s="1"/>
  <c r="J91" i="9"/>
  <c r="E92" i="9"/>
  <c r="G92" i="9"/>
  <c r="H92" i="9"/>
  <c r="I92" i="9" s="1"/>
  <c r="F92" i="9"/>
  <c r="N61" i="9" l="1"/>
  <c r="J92" i="9"/>
  <c r="E93" i="9"/>
  <c r="H93" i="9"/>
  <c r="I93" i="9" s="1"/>
  <c r="G93" i="9"/>
  <c r="F93" i="9"/>
  <c r="J93" i="9" l="1"/>
  <c r="O61" i="9"/>
  <c r="M62" i="9" s="1"/>
  <c r="E94" i="9"/>
  <c r="G94" i="9"/>
  <c r="H94" i="9"/>
  <c r="I94" i="9" s="1"/>
  <c r="F94" i="9"/>
  <c r="N62" i="9" l="1"/>
  <c r="J94" i="9"/>
  <c r="E95" i="9"/>
  <c r="G95" i="9"/>
  <c r="H95" i="9"/>
  <c r="I95" i="9" s="1"/>
  <c r="F95" i="9"/>
  <c r="O62" i="9" l="1"/>
  <c r="M63" i="9" s="1"/>
  <c r="J95" i="9"/>
  <c r="N63" i="9" l="1"/>
  <c r="E96" i="9"/>
  <c r="D97" i="9" s="1"/>
  <c r="D98" i="9" s="1"/>
  <c r="D99" i="9" s="1"/>
  <c r="D100" i="9" s="1"/>
  <c r="D101" i="9" s="1"/>
  <c r="D102" i="9" s="1"/>
  <c r="D103" i="9" s="1"/>
  <c r="D104" i="9" s="1"/>
  <c r="D105" i="9" s="1"/>
  <c r="G96" i="9"/>
  <c r="H96" i="9"/>
  <c r="I96" i="9" s="1"/>
  <c r="F96" i="9"/>
  <c r="O63" i="9" l="1"/>
  <c r="M64" i="9" s="1"/>
  <c r="J96" i="9"/>
  <c r="D106" i="9"/>
  <c r="N64" i="9" l="1"/>
  <c r="D107" i="9"/>
  <c r="E97" i="9"/>
  <c r="G97" i="9"/>
  <c r="H97" i="9"/>
  <c r="I97" i="9" s="1"/>
  <c r="F97" i="9"/>
  <c r="O64" i="9" l="1"/>
  <c r="M65" i="9" s="1"/>
  <c r="J97" i="9"/>
  <c r="D108" i="9"/>
  <c r="E98" i="9"/>
  <c r="G98" i="9"/>
  <c r="H98" i="9"/>
  <c r="I98" i="9" s="1"/>
  <c r="F98" i="9"/>
  <c r="N65" i="9" l="1"/>
  <c r="J98" i="9"/>
  <c r="E99" i="9"/>
  <c r="G99" i="9"/>
  <c r="H99" i="9"/>
  <c r="I99" i="9" s="1"/>
  <c r="F99" i="9"/>
  <c r="O65" i="9" l="1"/>
  <c r="M66" i="9" s="1"/>
  <c r="J99" i="9"/>
  <c r="E100" i="9"/>
  <c r="G100" i="9"/>
  <c r="H100" i="9"/>
  <c r="I100" i="9" s="1"/>
  <c r="F100" i="9"/>
  <c r="N66" i="9" l="1"/>
  <c r="J100" i="9"/>
  <c r="E101" i="9"/>
  <c r="G101" i="9"/>
  <c r="H101" i="9"/>
  <c r="I101" i="9" s="1"/>
  <c r="F101" i="9"/>
  <c r="O66" i="9" l="1"/>
  <c r="M67" i="9" s="1"/>
  <c r="J101" i="9"/>
  <c r="E102" i="9"/>
  <c r="G102" i="9"/>
  <c r="H102" i="9"/>
  <c r="I102" i="9" s="1"/>
  <c r="F102" i="9"/>
  <c r="N67" i="9" l="1"/>
  <c r="J102" i="9"/>
  <c r="E103" i="9"/>
  <c r="G103" i="9"/>
  <c r="H103" i="9"/>
  <c r="I103" i="9" s="1"/>
  <c r="F103" i="9"/>
  <c r="O67" i="9" l="1"/>
  <c r="M68" i="9" s="1"/>
  <c r="J103" i="9"/>
  <c r="E104" i="9"/>
  <c r="G104" i="9"/>
  <c r="H104" i="9"/>
  <c r="I104" i="9" s="1"/>
  <c r="F104" i="9"/>
  <c r="N68" i="9" l="1"/>
  <c r="J104" i="9"/>
  <c r="E105" i="9"/>
  <c r="G105" i="9"/>
  <c r="H105" i="9"/>
  <c r="I105" i="9" s="1"/>
  <c r="F105" i="9"/>
  <c r="O68" i="9" l="1"/>
  <c r="M69" i="9" s="1"/>
  <c r="J105" i="9"/>
  <c r="E106" i="9"/>
  <c r="G106" i="9"/>
  <c r="H106" i="9"/>
  <c r="I106" i="9" s="1"/>
  <c r="F106" i="9"/>
  <c r="N69" i="9" l="1"/>
  <c r="J106" i="9"/>
  <c r="G108" i="9"/>
  <c r="H108" i="9"/>
  <c r="I108" i="9" s="1"/>
  <c r="F108" i="9"/>
  <c r="E107" i="9"/>
  <c r="E108" i="9" s="1"/>
  <c r="D109" i="9" s="1"/>
  <c r="D110" i="9" s="1"/>
  <c r="D111" i="9" s="1"/>
  <c r="D112" i="9" s="1"/>
  <c r="D113" i="9" s="1"/>
  <c r="D114" i="9" s="1"/>
  <c r="D115" i="9" s="1"/>
  <c r="D116" i="9" s="1"/>
  <c r="D117" i="9" s="1"/>
  <c r="G107" i="9"/>
  <c r="H107" i="9"/>
  <c r="I107" i="9" s="1"/>
  <c r="F107" i="9"/>
  <c r="J107" i="9" l="1"/>
  <c r="J108" i="9"/>
  <c r="O69" i="9"/>
  <c r="M70" i="9" s="1"/>
  <c r="D118" i="9"/>
  <c r="N70" i="9" l="1"/>
  <c r="D119" i="9"/>
  <c r="O70" i="9" l="1"/>
  <c r="M71" i="9" s="1"/>
  <c r="D120" i="9"/>
  <c r="E109" i="9"/>
  <c r="G109" i="9"/>
  <c r="H109" i="9"/>
  <c r="I109" i="9" s="1"/>
  <c r="F109" i="9"/>
  <c r="N71" i="9" l="1"/>
  <c r="J109" i="9"/>
  <c r="E110" i="9"/>
  <c r="G110" i="9"/>
  <c r="H110" i="9"/>
  <c r="I110" i="9" s="1"/>
  <c r="F110" i="9"/>
  <c r="O71" i="9" l="1"/>
  <c r="M72" i="9" s="1"/>
  <c r="J110" i="9"/>
  <c r="E111" i="9"/>
  <c r="G111" i="9"/>
  <c r="H111" i="9"/>
  <c r="I111" i="9" s="1"/>
  <c r="F111" i="9"/>
  <c r="N72" i="9" l="1"/>
  <c r="J111" i="9"/>
  <c r="E112" i="9"/>
  <c r="G112" i="9"/>
  <c r="H112" i="9"/>
  <c r="I112" i="9" s="1"/>
  <c r="F112" i="9"/>
  <c r="O72" i="9" l="1"/>
  <c r="M73" i="9" s="1"/>
  <c r="J112" i="9"/>
  <c r="E113" i="9"/>
  <c r="G113" i="9"/>
  <c r="H113" i="9"/>
  <c r="I113" i="9" s="1"/>
  <c r="F113" i="9"/>
  <c r="N73" i="9" l="1"/>
  <c r="J113" i="9"/>
  <c r="E114" i="9"/>
  <c r="G114" i="9"/>
  <c r="H114" i="9"/>
  <c r="I114" i="9" s="1"/>
  <c r="F114" i="9"/>
  <c r="O73" i="9" l="1"/>
  <c r="M74" i="9" s="1"/>
  <c r="J114" i="9"/>
  <c r="N74" i="9" l="1"/>
  <c r="E115" i="9"/>
  <c r="G115" i="9"/>
  <c r="H115" i="9"/>
  <c r="I115" i="9" s="1"/>
  <c r="F115" i="9"/>
  <c r="O74" i="9" l="1"/>
  <c r="M75" i="9" s="1"/>
  <c r="J115" i="9"/>
  <c r="E116" i="9"/>
  <c r="G116" i="9"/>
  <c r="H116" i="9"/>
  <c r="I116" i="9" s="1"/>
  <c r="F116" i="9"/>
  <c r="N75" i="9" l="1"/>
  <c r="J116" i="9"/>
  <c r="E117" i="9"/>
  <c r="G117" i="9"/>
  <c r="H117" i="9"/>
  <c r="I117" i="9" s="1"/>
  <c r="F117" i="9"/>
  <c r="O75" i="9" l="1"/>
  <c r="M76" i="9" s="1"/>
  <c r="J117" i="9"/>
  <c r="E118" i="9"/>
  <c r="H118" i="9"/>
  <c r="I118" i="9" s="1"/>
  <c r="G118" i="9"/>
  <c r="F118" i="9"/>
  <c r="N76" i="9" l="1"/>
  <c r="J118" i="9"/>
  <c r="E119" i="9"/>
  <c r="H119" i="9"/>
  <c r="I119" i="9" s="1"/>
  <c r="G119" i="9"/>
  <c r="F119" i="9"/>
  <c r="O76" i="9" l="1"/>
  <c r="M77" i="9" s="1"/>
  <c r="J119" i="9"/>
  <c r="E120" i="9"/>
  <c r="D121" i="9" s="1"/>
  <c r="D122" i="9" s="1"/>
  <c r="D123" i="9" s="1"/>
  <c r="D124" i="9" s="1"/>
  <c r="D125" i="9" s="1"/>
  <c r="D126" i="9" s="1"/>
  <c r="D127" i="9" s="1"/>
  <c r="D128" i="9" s="1"/>
  <c r="D129" i="9" s="1"/>
  <c r="D130" i="9" s="1"/>
  <c r="D131" i="9" s="1"/>
  <c r="D132" i="9" s="1"/>
  <c r="H120" i="9"/>
  <c r="I120" i="9" s="1"/>
  <c r="G120" i="9"/>
  <c r="F120" i="9"/>
  <c r="N77" i="9" l="1"/>
  <c r="J120" i="9"/>
  <c r="O77" i="9" l="1"/>
  <c r="M78" i="9" s="1"/>
  <c r="E121" i="9"/>
  <c r="H121" i="9"/>
  <c r="I121" i="9" s="1"/>
  <c r="G121" i="9"/>
  <c r="F121" i="9"/>
  <c r="N78" i="9" l="1"/>
  <c r="J121" i="9"/>
  <c r="E122" i="9"/>
  <c r="H122" i="9"/>
  <c r="I122" i="9" s="1"/>
  <c r="G122" i="9"/>
  <c r="F122" i="9"/>
  <c r="O78" i="9" l="1"/>
  <c r="M79" i="9" s="1"/>
  <c r="J122" i="9"/>
  <c r="E123" i="9"/>
  <c r="H123" i="9"/>
  <c r="I123" i="9" s="1"/>
  <c r="G123" i="9"/>
  <c r="F123" i="9"/>
  <c r="N79" i="9" l="1"/>
  <c r="J123" i="9"/>
  <c r="E124" i="9"/>
  <c r="H124" i="9"/>
  <c r="I124" i="9" s="1"/>
  <c r="G124" i="9"/>
  <c r="F124" i="9"/>
  <c r="O79" i="9" l="1"/>
  <c r="M80" i="9" s="1"/>
  <c r="J124" i="9"/>
  <c r="E125" i="9"/>
  <c r="H125" i="9"/>
  <c r="I125" i="9" s="1"/>
  <c r="G125" i="9"/>
  <c r="F125" i="9"/>
  <c r="N80" i="9" l="1"/>
  <c r="J125" i="9"/>
  <c r="E126" i="9"/>
  <c r="H126" i="9"/>
  <c r="I126" i="9" s="1"/>
  <c r="G126" i="9"/>
  <c r="F126" i="9"/>
  <c r="O80" i="9" l="1"/>
  <c r="M81" i="9" s="1"/>
  <c r="J126" i="9"/>
  <c r="E127" i="9"/>
  <c r="H127" i="9"/>
  <c r="I127" i="9" s="1"/>
  <c r="G127" i="9"/>
  <c r="F127" i="9"/>
  <c r="N81" i="9" l="1"/>
  <c r="J127" i="9"/>
  <c r="E128" i="9"/>
  <c r="H128" i="9"/>
  <c r="I128" i="9" s="1"/>
  <c r="G128" i="9"/>
  <c r="F128" i="9"/>
  <c r="O81" i="9" l="1"/>
  <c r="M82" i="9" s="1"/>
  <c r="J128" i="9"/>
  <c r="E129" i="9"/>
  <c r="H129" i="9"/>
  <c r="I129" i="9" s="1"/>
  <c r="G129" i="9"/>
  <c r="F129" i="9"/>
  <c r="N82" i="9" l="1"/>
  <c r="J129" i="9"/>
  <c r="E130" i="9"/>
  <c r="H130" i="9"/>
  <c r="I130" i="9" s="1"/>
  <c r="G130" i="9"/>
  <c r="F130" i="9"/>
  <c r="O82" i="9" l="1"/>
  <c r="M83" i="9" s="1"/>
  <c r="J130" i="9"/>
  <c r="E131" i="9"/>
  <c r="H131" i="9"/>
  <c r="I131" i="9" s="1"/>
  <c r="G131" i="9"/>
  <c r="F131" i="9"/>
  <c r="N83" i="9" l="1"/>
  <c r="J131" i="9"/>
  <c r="E132" i="9"/>
  <c r="D133" i="9" s="1"/>
  <c r="D134" i="9" s="1"/>
  <c r="D135" i="9" s="1"/>
  <c r="D136" i="9" s="1"/>
  <c r="D137" i="9" s="1"/>
  <c r="D138" i="9" s="1"/>
  <c r="D139" i="9" s="1"/>
  <c r="D140" i="9" s="1"/>
  <c r="D141" i="9" s="1"/>
  <c r="D142" i="9" s="1"/>
  <c r="D143" i="9" s="1"/>
  <c r="D144" i="9" s="1"/>
  <c r="H132" i="9"/>
  <c r="I132" i="9" s="1"/>
  <c r="G132" i="9"/>
  <c r="F132" i="9"/>
  <c r="O83" i="9" l="1"/>
  <c r="M84" i="9" s="1"/>
  <c r="J132" i="9"/>
  <c r="H141" i="9"/>
  <c r="I141" i="9" s="1"/>
  <c r="G141" i="9"/>
  <c r="F141" i="9"/>
  <c r="N84" i="9" l="1"/>
  <c r="J141" i="9"/>
  <c r="H142" i="9"/>
  <c r="I142" i="9" s="1"/>
  <c r="G142" i="9"/>
  <c r="F142" i="9"/>
  <c r="E133" i="9"/>
  <c r="H133" i="9"/>
  <c r="I133" i="9" s="1"/>
  <c r="G133" i="9"/>
  <c r="F133" i="9"/>
  <c r="O84" i="9" l="1"/>
  <c r="M85" i="9" s="1"/>
  <c r="J142" i="9"/>
  <c r="J133" i="9"/>
  <c r="G143" i="9"/>
  <c r="H143" i="9"/>
  <c r="I143" i="9" s="1"/>
  <c r="F143" i="9"/>
  <c r="E134" i="9"/>
  <c r="H134" i="9"/>
  <c r="I134" i="9" s="1"/>
  <c r="G134" i="9"/>
  <c r="F134" i="9"/>
  <c r="N85" i="9" l="1"/>
  <c r="J134" i="9"/>
  <c r="J143" i="9"/>
  <c r="H144" i="9"/>
  <c r="I144" i="9" s="1"/>
  <c r="G144" i="9"/>
  <c r="F144" i="9"/>
  <c r="E135" i="9"/>
  <c r="H135" i="9"/>
  <c r="I135" i="9" s="1"/>
  <c r="G135" i="9"/>
  <c r="F135" i="9"/>
  <c r="O85" i="9" l="1"/>
  <c r="M86" i="9" s="1"/>
  <c r="J135" i="9"/>
  <c r="J144" i="9"/>
  <c r="E136" i="9"/>
  <c r="H136" i="9"/>
  <c r="I136" i="9" s="1"/>
  <c r="G136" i="9"/>
  <c r="F136" i="9"/>
  <c r="N86" i="9" l="1"/>
  <c r="J136" i="9"/>
  <c r="E137" i="9"/>
  <c r="H137" i="9"/>
  <c r="I137" i="9" s="1"/>
  <c r="G137" i="9"/>
  <c r="F137" i="9"/>
  <c r="O86" i="9" l="1"/>
  <c r="M87" i="9" s="1"/>
  <c r="J137" i="9"/>
  <c r="E138" i="9"/>
  <c r="H138" i="9"/>
  <c r="I138" i="9" s="1"/>
  <c r="G138" i="9"/>
  <c r="F138" i="9"/>
  <c r="N87" i="9" l="1"/>
  <c r="J138" i="9"/>
  <c r="E139" i="9"/>
  <c r="H139" i="9"/>
  <c r="I139" i="9" s="1"/>
  <c r="G139" i="9"/>
  <c r="F139" i="9"/>
  <c r="O87" i="9" l="1"/>
  <c r="M88" i="9" s="1"/>
  <c r="J139" i="9"/>
  <c r="E140" i="9"/>
  <c r="E141" i="9" s="1"/>
  <c r="E142" i="9" s="1"/>
  <c r="E143" i="9" s="1"/>
  <c r="E144" i="9" s="1"/>
  <c r="D145" i="9" s="1"/>
  <c r="D146" i="9" s="1"/>
  <c r="D147" i="9" s="1"/>
  <c r="D148" i="9" s="1"/>
  <c r="D149" i="9" s="1"/>
  <c r="D150" i="9" s="1"/>
  <c r="D151" i="9" s="1"/>
  <c r="D152" i="9" s="1"/>
  <c r="D153" i="9" s="1"/>
  <c r="D154" i="9" s="1"/>
  <c r="H140" i="9"/>
  <c r="I140" i="9" s="1"/>
  <c r="G140" i="9"/>
  <c r="F140" i="9"/>
  <c r="N88" i="9" l="1"/>
  <c r="J140" i="9"/>
  <c r="D155" i="9"/>
  <c r="E145" i="9"/>
  <c r="G145" i="9"/>
  <c r="H145" i="9"/>
  <c r="I145" i="9" s="1"/>
  <c r="F145" i="9"/>
  <c r="O88" i="9" l="1"/>
  <c r="M89" i="9" s="1"/>
  <c r="J145" i="9"/>
  <c r="D156" i="9"/>
  <c r="H146" i="9"/>
  <c r="I146" i="9" s="1"/>
  <c r="G146" i="9"/>
  <c r="F146" i="9"/>
  <c r="E146" i="9"/>
  <c r="N89" i="9" l="1"/>
  <c r="J146" i="9"/>
  <c r="E147" i="9"/>
  <c r="G147" i="9"/>
  <c r="H147" i="9"/>
  <c r="I147" i="9" s="1"/>
  <c r="F147" i="9"/>
  <c r="O89" i="9" l="1"/>
  <c r="J147" i="9"/>
  <c r="E148" i="9"/>
  <c r="H148" i="9"/>
  <c r="I148" i="9" s="1"/>
  <c r="G148" i="9"/>
  <c r="F148" i="9"/>
  <c r="M90" i="9" l="1"/>
  <c r="N90" i="9" s="1"/>
  <c r="J148" i="9"/>
  <c r="E149" i="9"/>
  <c r="G149" i="9"/>
  <c r="H149" i="9"/>
  <c r="I149" i="9" s="1"/>
  <c r="F149" i="9"/>
  <c r="O90" i="9" l="1"/>
  <c r="M91" i="9" s="1"/>
  <c r="J149" i="9"/>
  <c r="H150" i="9"/>
  <c r="I150" i="9" s="1"/>
  <c r="G150" i="9"/>
  <c r="F150" i="9"/>
  <c r="E150" i="9"/>
  <c r="N91" i="9" l="1"/>
  <c r="J150" i="9"/>
  <c r="E151" i="9"/>
  <c r="G151" i="9"/>
  <c r="H151" i="9"/>
  <c r="I151" i="9" s="1"/>
  <c r="F151" i="9"/>
  <c r="O91" i="9" l="1"/>
  <c r="M92" i="9" s="1"/>
  <c r="J151" i="9"/>
  <c r="E152" i="9"/>
  <c r="H152" i="9"/>
  <c r="I152" i="9" s="1"/>
  <c r="G152" i="9"/>
  <c r="F152" i="9"/>
  <c r="N92" i="9" l="1"/>
  <c r="J152" i="9"/>
  <c r="E153" i="9"/>
  <c r="H153" i="9"/>
  <c r="I153" i="9" s="1"/>
  <c r="G153" i="9"/>
  <c r="F153" i="9"/>
  <c r="O92" i="9" l="1"/>
  <c r="M93" i="9" s="1"/>
  <c r="J153" i="9"/>
  <c r="H154" i="9"/>
  <c r="I154" i="9" s="1"/>
  <c r="G154" i="9"/>
  <c r="F154" i="9"/>
  <c r="E154" i="9"/>
  <c r="N93" i="9" l="1"/>
  <c r="J154" i="9"/>
  <c r="E155" i="9"/>
  <c r="G155" i="9"/>
  <c r="H155" i="9"/>
  <c r="I155" i="9" s="1"/>
  <c r="F155" i="9"/>
  <c r="O93" i="9" l="1"/>
  <c r="M94" i="9" s="1"/>
  <c r="J155" i="9"/>
  <c r="G156" i="9"/>
  <c r="H156" i="9"/>
  <c r="I156" i="9" s="1"/>
  <c r="F156" i="9"/>
  <c r="E156" i="9"/>
  <c r="D157" i="9" s="1"/>
  <c r="D158" i="9" s="1"/>
  <c r="D159" i="9" s="1"/>
  <c r="D160" i="9" s="1"/>
  <c r="D161" i="9" s="1"/>
  <c r="D162" i="9" s="1"/>
  <c r="D163" i="9" s="1"/>
  <c r="D164" i="9" s="1"/>
  <c r="D165" i="9" s="1"/>
  <c r="D166" i="9" s="1"/>
  <c r="N94" i="9" l="1"/>
  <c r="J156" i="9"/>
  <c r="D167" i="9"/>
  <c r="H157" i="9"/>
  <c r="I157" i="9" s="1"/>
  <c r="G157" i="9"/>
  <c r="E157" i="9"/>
  <c r="F157" i="9"/>
  <c r="O94" i="9" l="1"/>
  <c r="M95" i="9" s="1"/>
  <c r="J157" i="9"/>
  <c r="E158" i="9"/>
  <c r="D168" i="9"/>
  <c r="H158" i="9"/>
  <c r="I158" i="9" s="1"/>
  <c r="G158" i="9"/>
  <c r="F158" i="9"/>
  <c r="N95" i="9" l="1"/>
  <c r="J158" i="9"/>
  <c r="H159" i="9"/>
  <c r="I159" i="9" s="1"/>
  <c r="G159" i="9"/>
  <c r="F159" i="9"/>
  <c r="E159" i="9"/>
  <c r="O95" i="9" l="1"/>
  <c r="M96" i="9" s="1"/>
  <c r="J159" i="9"/>
  <c r="E160" i="9"/>
  <c r="H160" i="9"/>
  <c r="I160" i="9" s="1"/>
  <c r="G160" i="9"/>
  <c r="F160" i="9"/>
  <c r="N96" i="9" l="1"/>
  <c r="J160" i="9"/>
  <c r="H161" i="9"/>
  <c r="I161" i="9" s="1"/>
  <c r="G161" i="9"/>
  <c r="F161" i="9"/>
  <c r="E161" i="9"/>
  <c r="O96" i="9" l="1"/>
  <c r="M97" i="9" s="1"/>
  <c r="J161" i="9"/>
  <c r="E162" i="9"/>
  <c r="H162" i="9"/>
  <c r="I162" i="9" s="1"/>
  <c r="G162" i="9"/>
  <c r="F162" i="9"/>
  <c r="N97" i="9" l="1"/>
  <c r="J162" i="9"/>
  <c r="G163" i="9"/>
  <c r="H163" i="9"/>
  <c r="I163" i="9" s="1"/>
  <c r="F163" i="9"/>
  <c r="E163" i="9"/>
  <c r="O97" i="9" l="1"/>
  <c r="M98" i="9" s="1"/>
  <c r="J163" i="9"/>
  <c r="E164" i="9"/>
  <c r="G164" i="9"/>
  <c r="H164" i="9"/>
  <c r="I164" i="9" s="1"/>
  <c r="F164" i="9"/>
  <c r="N98" i="9" l="1"/>
  <c r="J164" i="9"/>
  <c r="H165" i="9"/>
  <c r="I165" i="9" s="1"/>
  <c r="G165" i="9"/>
  <c r="F165" i="9"/>
  <c r="E165" i="9"/>
  <c r="O98" i="9" l="1"/>
  <c r="M99" i="9" s="1"/>
  <c r="J165" i="9"/>
  <c r="E166" i="9"/>
  <c r="H166" i="9"/>
  <c r="I166" i="9" s="1"/>
  <c r="G166" i="9"/>
  <c r="F166" i="9"/>
  <c r="N99" i="9" l="1"/>
  <c r="J166" i="9"/>
  <c r="H167" i="9"/>
  <c r="I167" i="9" s="1"/>
  <c r="G167" i="9"/>
  <c r="F167" i="9"/>
  <c r="E167" i="9"/>
  <c r="O99" i="9" l="1"/>
  <c r="M100" i="9" s="1"/>
  <c r="J167" i="9"/>
  <c r="E168" i="9"/>
  <c r="D169" i="9" s="1"/>
  <c r="D170" i="9" s="1"/>
  <c r="D171" i="9" s="1"/>
  <c r="D172" i="9" s="1"/>
  <c r="D173" i="9" s="1"/>
  <c r="D174" i="9" s="1"/>
  <c r="D175" i="9" s="1"/>
  <c r="D176" i="9" s="1"/>
  <c r="D177" i="9" s="1"/>
  <c r="D178" i="9" s="1"/>
  <c r="H168" i="9"/>
  <c r="I168" i="9" s="1"/>
  <c r="G168" i="9"/>
  <c r="F168" i="9"/>
  <c r="N100" i="9" l="1"/>
  <c r="J168" i="9"/>
  <c r="D179" i="9"/>
  <c r="H169" i="9"/>
  <c r="I169" i="9" s="1"/>
  <c r="G169" i="9"/>
  <c r="E169" i="9"/>
  <c r="F169" i="9"/>
  <c r="O100" i="9" l="1"/>
  <c r="M101" i="9" s="1"/>
  <c r="J169" i="9"/>
  <c r="D180" i="9"/>
  <c r="E170" i="9"/>
  <c r="G170" i="9"/>
  <c r="H170" i="9"/>
  <c r="I170" i="9" s="1"/>
  <c r="F170" i="9"/>
  <c r="N101" i="9" l="1"/>
  <c r="J170" i="9"/>
  <c r="G171" i="9"/>
  <c r="H171" i="9"/>
  <c r="I171" i="9" s="1"/>
  <c r="F171" i="9"/>
  <c r="E171" i="9"/>
  <c r="O101" i="9" l="1"/>
  <c r="M102" i="9" s="1"/>
  <c r="J171" i="9"/>
  <c r="E172" i="9"/>
  <c r="G172" i="9"/>
  <c r="H172" i="9"/>
  <c r="I172" i="9" s="1"/>
  <c r="F172" i="9"/>
  <c r="N102" i="9" l="1"/>
  <c r="J172" i="9"/>
  <c r="G173" i="9"/>
  <c r="H173" i="9"/>
  <c r="I173" i="9" s="1"/>
  <c r="F173" i="9"/>
  <c r="E173" i="9"/>
  <c r="O102" i="9" l="1"/>
  <c r="M103" i="9" s="1"/>
  <c r="J173" i="9"/>
  <c r="E174" i="9"/>
  <c r="H174" i="9"/>
  <c r="I174" i="9" s="1"/>
  <c r="G174" i="9"/>
  <c r="F174" i="9"/>
  <c r="N103" i="9" l="1"/>
  <c r="J174" i="9"/>
  <c r="G175" i="9"/>
  <c r="H175" i="9"/>
  <c r="I175" i="9" s="1"/>
  <c r="F175" i="9"/>
  <c r="E175" i="9"/>
  <c r="E176" i="9" s="1"/>
  <c r="O103" i="9" l="1"/>
  <c r="M104" i="9" s="1"/>
  <c r="J175" i="9"/>
  <c r="H176" i="9"/>
  <c r="I176" i="9" s="1"/>
  <c r="G176" i="9"/>
  <c r="F176" i="9"/>
  <c r="N104" i="9" l="1"/>
  <c r="J176" i="9"/>
  <c r="E177" i="9"/>
  <c r="G177" i="9"/>
  <c r="H177" i="9"/>
  <c r="I177" i="9" s="1"/>
  <c r="F177" i="9"/>
  <c r="O104" i="9" l="1"/>
  <c r="M105" i="9" s="1"/>
  <c r="J177" i="9"/>
  <c r="E178" i="9"/>
  <c r="G178" i="9"/>
  <c r="H178" i="9"/>
  <c r="I178" i="9" s="1"/>
  <c r="F178" i="9"/>
  <c r="N105" i="9" l="1"/>
  <c r="J178" i="9"/>
  <c r="G179" i="9"/>
  <c r="H179" i="9"/>
  <c r="I179" i="9" s="1"/>
  <c r="F179" i="9"/>
  <c r="E179" i="9"/>
  <c r="O105" i="9" l="1"/>
  <c r="M106" i="9" s="1"/>
  <c r="J179" i="9"/>
  <c r="E180" i="9"/>
  <c r="D181" i="9" s="1"/>
  <c r="D182" i="9" s="1"/>
  <c r="D183" i="9" s="1"/>
  <c r="D184" i="9" s="1"/>
  <c r="D185" i="9" s="1"/>
  <c r="D186" i="9" s="1"/>
  <c r="D187" i="9" s="1"/>
  <c r="D188" i="9" s="1"/>
  <c r="D189" i="9" s="1"/>
  <c r="D190" i="9" s="1"/>
  <c r="H180" i="9"/>
  <c r="I180" i="9" s="1"/>
  <c r="G180" i="9"/>
  <c r="F180" i="9"/>
  <c r="N106" i="9" l="1"/>
  <c r="J180" i="9"/>
  <c r="D191" i="9"/>
  <c r="G181" i="9"/>
  <c r="F181" i="9"/>
  <c r="E181" i="9"/>
  <c r="E182" i="9" s="1"/>
  <c r="H181" i="9"/>
  <c r="I181" i="9" s="1"/>
  <c r="G182" i="9"/>
  <c r="H182" i="9"/>
  <c r="I182" i="9" s="1"/>
  <c r="F182" i="9"/>
  <c r="O106" i="9" l="1"/>
  <c r="M107" i="9" s="1"/>
  <c r="J182" i="9"/>
  <c r="J181" i="9"/>
  <c r="E183" i="9"/>
  <c r="G183" i="9"/>
  <c r="H183" i="9"/>
  <c r="I183" i="9" s="1"/>
  <c r="F183" i="9"/>
  <c r="N107" i="9" l="1"/>
  <c r="J183" i="9"/>
  <c r="E184" i="9"/>
  <c r="G184" i="9"/>
  <c r="H184" i="9"/>
  <c r="I184" i="9" s="1"/>
  <c r="F184" i="9"/>
  <c r="O107" i="9" l="1"/>
  <c r="M108" i="9" s="1"/>
  <c r="E185" i="9"/>
  <c r="J184" i="9"/>
  <c r="H185" i="9"/>
  <c r="I185" i="9" s="1"/>
  <c r="G185" i="9"/>
  <c r="F185" i="9"/>
  <c r="N108" i="9" l="1"/>
  <c r="J185" i="9"/>
  <c r="H186" i="9"/>
  <c r="I186" i="9" s="1"/>
  <c r="G186" i="9"/>
  <c r="F186" i="9"/>
  <c r="E186" i="9"/>
  <c r="O108" i="9" l="1"/>
  <c r="M109" i="9" s="1"/>
  <c r="J186" i="9"/>
  <c r="E187" i="9"/>
  <c r="G187" i="9"/>
  <c r="H187" i="9"/>
  <c r="I187" i="9" s="1"/>
  <c r="F187" i="9"/>
  <c r="N109" i="9" l="1"/>
  <c r="J187" i="9"/>
  <c r="E188" i="9"/>
  <c r="H188" i="9"/>
  <c r="I188" i="9" s="1"/>
  <c r="G188" i="9"/>
  <c r="F188" i="9"/>
  <c r="O109" i="9" l="1"/>
  <c r="M110" i="9" s="1"/>
  <c r="J188" i="9"/>
  <c r="G190" i="9"/>
  <c r="H190" i="9"/>
  <c r="I190" i="9" s="1"/>
  <c r="F190" i="9"/>
  <c r="E189" i="9"/>
  <c r="E190" i="9" s="1"/>
  <c r="G189" i="9"/>
  <c r="H189" i="9"/>
  <c r="I189" i="9" s="1"/>
  <c r="F189" i="9"/>
  <c r="N110" i="9" l="1"/>
  <c r="J189" i="9"/>
  <c r="J190" i="9"/>
  <c r="E191" i="9"/>
  <c r="H191" i="9"/>
  <c r="I191" i="9" s="1"/>
  <c r="G191" i="9"/>
  <c r="F191" i="9"/>
  <c r="O110" i="9" l="1"/>
  <c r="M111" i="9" s="1"/>
  <c r="J191" i="9"/>
  <c r="N111" i="9" l="1"/>
  <c r="O111" i="9" l="1"/>
  <c r="M112" i="9" s="1"/>
  <c r="N112" i="9" l="1"/>
  <c r="O112" i="9" l="1"/>
  <c r="M113" i="9" s="1"/>
  <c r="N113" i="9" l="1"/>
  <c r="O113" i="9" l="1"/>
  <c r="M114" i="9" s="1"/>
  <c r="N114" i="9" l="1"/>
  <c r="O114" i="9" l="1"/>
  <c r="M115" i="9" s="1"/>
  <c r="N115" i="9" l="1"/>
  <c r="O115" i="9" l="1"/>
  <c r="M116" i="9" s="1"/>
  <c r="N116" i="9" l="1"/>
  <c r="O116" i="9" l="1"/>
  <c r="M117" i="9" s="1"/>
  <c r="N117" i="9" l="1"/>
  <c r="O117" i="9" l="1"/>
  <c r="M118" i="9" s="1"/>
  <c r="N118" i="9" l="1"/>
  <c r="O118" i="9" l="1"/>
  <c r="M119" i="9" s="1"/>
  <c r="N119" i="9" l="1"/>
  <c r="O119" i="9" l="1"/>
  <c r="M120" i="9" s="1"/>
  <c r="N120" i="9" l="1"/>
  <c r="O120" i="9" l="1"/>
  <c r="M121" i="9" s="1"/>
  <c r="N121" i="9" l="1"/>
  <c r="O121" i="9" l="1"/>
  <c r="M122" i="9" s="1"/>
  <c r="N122" i="9" l="1"/>
  <c r="O122" i="9" l="1"/>
  <c r="M123" i="9" s="1"/>
  <c r="N123" i="9" l="1"/>
  <c r="O123" i="9" l="1"/>
  <c r="M124" i="9" s="1"/>
  <c r="N124" i="9" l="1"/>
  <c r="O124" i="9" l="1"/>
  <c r="M125" i="9" s="1"/>
  <c r="N125" i="9" l="1"/>
  <c r="O125" i="9" l="1"/>
  <c r="M126" i="9" s="1"/>
  <c r="N126" i="9" l="1"/>
  <c r="O126" i="9" l="1"/>
  <c r="M127" i="9" s="1"/>
  <c r="N127" i="9" l="1"/>
  <c r="O127" i="9" l="1"/>
  <c r="M128" i="9" s="1"/>
  <c r="N128" i="9" l="1"/>
  <c r="O128" i="9" l="1"/>
  <c r="M129" i="9" l="1"/>
  <c r="N129" i="9" s="1"/>
  <c r="O129" i="9" l="1"/>
  <c r="M130" i="9" s="1"/>
  <c r="N130" i="9" s="1"/>
  <c r="O130" i="9" l="1"/>
  <c r="M131" i="9" s="1"/>
  <c r="N131" i="9" l="1"/>
  <c r="O131" i="9" l="1"/>
  <c r="M132" i="9" l="1"/>
  <c r="N132" i="9" s="1"/>
  <c r="O132" i="9" l="1"/>
  <c r="M133" i="9" l="1"/>
  <c r="N133" i="9" s="1"/>
  <c r="O133" i="9" l="1"/>
  <c r="M134" i="9" l="1"/>
  <c r="N134" i="9" s="1"/>
  <c r="O134" i="9" l="1"/>
  <c r="M135" i="9" l="1"/>
  <c r="N135" i="9" s="1"/>
  <c r="O135" i="9" l="1"/>
  <c r="M136" i="9" l="1"/>
  <c r="N136" i="9" s="1"/>
  <c r="O136" i="9" l="1"/>
  <c r="M137" i="9" l="1"/>
  <c r="N137" i="9" s="1"/>
  <c r="O137" i="9" l="1"/>
  <c r="M138" i="9" l="1"/>
  <c r="N138" i="9" s="1"/>
  <c r="O138" i="9" l="1"/>
  <c r="M139" i="9" s="1"/>
  <c r="N139" i="9" s="1"/>
  <c r="O139" i="9" l="1"/>
  <c r="M140" i="9" l="1"/>
  <c r="N140" i="9" s="1"/>
  <c r="O140" i="9" l="1"/>
  <c r="M141" i="9" s="1"/>
  <c r="N141" i="9" s="1"/>
  <c r="O141" i="9" l="1"/>
  <c r="M142" i="9" s="1"/>
  <c r="N142" i="9" s="1"/>
  <c r="O142" i="9" l="1"/>
  <c r="M143" i="9" s="1"/>
  <c r="N143" i="9" s="1"/>
  <c r="O143" i="9" l="1"/>
  <c r="M144" i="9" s="1"/>
  <c r="N144" i="9" s="1"/>
  <c r="O144" i="9" l="1"/>
  <c r="M145" i="9" l="1"/>
  <c r="N145" i="9" s="1"/>
  <c r="O145" i="9" l="1"/>
  <c r="M146" i="9" s="1"/>
  <c r="N146" i="9" s="1"/>
  <c r="O146" i="9" l="1"/>
  <c r="M147" i="9" s="1"/>
  <c r="N147" i="9" s="1"/>
  <c r="O147" i="9" l="1"/>
  <c r="M148" i="9" s="1"/>
  <c r="N148" i="9" s="1"/>
  <c r="O148" i="9" l="1"/>
  <c r="M149" i="9" l="1"/>
  <c r="N149" i="9" s="1"/>
  <c r="O149" i="9" l="1"/>
  <c r="M150" i="9" s="1"/>
  <c r="N150" i="9" s="1"/>
  <c r="O150" i="9" l="1"/>
  <c r="M151" i="9" l="1"/>
  <c r="N151" i="9" s="1"/>
  <c r="O151" i="9" l="1"/>
  <c r="M152" i="9" l="1"/>
  <c r="N152" i="9" s="1"/>
  <c r="O152" i="9" l="1"/>
  <c r="M153" i="9" l="1"/>
  <c r="N153" i="9" s="1"/>
  <c r="O153" i="9" l="1"/>
  <c r="M154" i="9" l="1"/>
  <c r="N154" i="9" s="1"/>
  <c r="O154" i="9" l="1"/>
  <c r="M155" i="9" s="1"/>
  <c r="N155" i="9" s="1"/>
  <c r="O155" i="9" l="1"/>
  <c r="M156" i="9" s="1"/>
  <c r="N156" i="9" s="1"/>
  <c r="O156" i="9" l="1"/>
  <c r="M157" i="9" s="1"/>
  <c r="N157" i="9" s="1"/>
  <c r="O157" i="9" l="1"/>
  <c r="M158" i="9" s="1"/>
  <c r="N158" i="9" s="1"/>
  <c r="O158" i="9" l="1"/>
  <c r="M159" i="9" s="1"/>
  <c r="N159" i="9" s="1"/>
  <c r="O159" i="9" l="1"/>
  <c r="M160" i="9" l="1"/>
  <c r="N160" i="9" s="1"/>
  <c r="O160" i="9" l="1"/>
  <c r="M161" i="9" s="1"/>
  <c r="N161" i="9" s="1"/>
  <c r="O161" i="9" l="1"/>
  <c r="M162" i="9" s="1"/>
  <c r="N162" i="9" l="1"/>
  <c r="O162" i="9" l="1"/>
  <c r="M163" i="9" s="1"/>
  <c r="N163" i="9" l="1"/>
  <c r="O163" i="9" l="1"/>
  <c r="M164" i="9" s="1"/>
  <c r="N164" i="9" l="1"/>
  <c r="O164" i="9" l="1"/>
  <c r="M165" i="9" l="1"/>
  <c r="N165" i="9" s="1"/>
  <c r="O165" i="9" l="1"/>
  <c r="M166" i="9" l="1"/>
  <c r="N166" i="9" s="1"/>
  <c r="O166" i="9" l="1"/>
  <c r="M167" i="9" s="1"/>
  <c r="N167" i="9" s="1"/>
  <c r="O167" i="9" l="1"/>
  <c r="M168" i="9" s="1"/>
  <c r="N168" i="9" s="1"/>
  <c r="O168" i="9" l="1"/>
  <c r="M169" i="9" s="1"/>
  <c r="N169" i="9" l="1"/>
  <c r="O169" i="9" l="1"/>
  <c r="M170" i="9" s="1"/>
  <c r="N170" i="9" l="1"/>
  <c r="O170" i="9" l="1"/>
  <c r="M171" i="9" s="1"/>
  <c r="N171" i="9" l="1"/>
  <c r="O171" i="9" l="1"/>
  <c r="M172" i="9" s="1"/>
  <c r="N172" i="9" l="1"/>
  <c r="O172" i="9" l="1"/>
  <c r="M173" i="9" l="1"/>
  <c r="N173" i="9" s="1"/>
  <c r="O173" i="9" l="1"/>
  <c r="M174" i="9" l="1"/>
  <c r="N174" i="9" s="1"/>
  <c r="O174" i="9" l="1"/>
  <c r="M175" i="9" l="1"/>
  <c r="N175" i="9" s="1"/>
  <c r="O175" i="9" l="1"/>
  <c r="M176" i="9" l="1"/>
  <c r="N176" i="9" s="1"/>
  <c r="O176" i="9" l="1"/>
  <c r="M177" i="9" l="1"/>
  <c r="N177" i="9" s="1"/>
  <c r="O177" i="9" l="1"/>
  <c r="M178" i="9" l="1"/>
  <c r="N178" i="9" s="1"/>
  <c r="O178" i="9" l="1"/>
  <c r="M179" i="9" l="1"/>
  <c r="N179" i="9" s="1"/>
  <c r="O179" i="9" l="1"/>
  <c r="M180" i="9" s="1"/>
  <c r="N180" i="9" s="1"/>
  <c r="O180" i="9" l="1"/>
  <c r="M181" i="9" l="1"/>
  <c r="N181" i="9" s="1"/>
  <c r="O181" i="9" l="1"/>
  <c r="M182" i="9" l="1"/>
  <c r="N182" i="9" s="1"/>
  <c r="O182" i="9" l="1"/>
  <c r="M183" i="9" l="1"/>
  <c r="N183" i="9" s="1"/>
  <c r="O183" i="9" l="1"/>
  <c r="M184" i="9" s="1"/>
  <c r="N184" i="9" l="1"/>
  <c r="O184" i="9" l="1"/>
  <c r="M185" i="9" s="1"/>
  <c r="N185" i="9" l="1"/>
  <c r="O185" i="9" l="1"/>
  <c r="M186" i="9" l="1"/>
  <c r="N186" i="9" s="1"/>
  <c r="O186" i="9" l="1"/>
  <c r="M187" i="9" s="1"/>
  <c r="N187" i="9" l="1"/>
  <c r="O187" i="9" l="1"/>
  <c r="M188" i="9" s="1"/>
  <c r="N188" i="9" l="1"/>
  <c r="O188" i="9" l="1"/>
  <c r="M189" i="9" s="1"/>
  <c r="N189" i="9" l="1"/>
  <c r="O189" i="9" l="1"/>
  <c r="M190" i="9" l="1"/>
  <c r="N190" i="9" s="1"/>
  <c r="O190" i="9" l="1"/>
  <c r="M191" i="9" l="1"/>
  <c r="N191" i="9" s="1"/>
  <c r="O191" i="9" s="1"/>
</calcChain>
</file>

<file path=xl/sharedStrings.xml><?xml version="1.0" encoding="utf-8"?>
<sst xmlns="http://schemas.openxmlformats.org/spreadsheetml/2006/main" count="402" uniqueCount="216">
  <si>
    <t>Bauspardarlehen</t>
  </si>
  <si>
    <t>Datum</t>
  </si>
  <si>
    <t>Einzahlung</t>
  </si>
  <si>
    <t>Zinsen M.ende</t>
  </si>
  <si>
    <t>Darlehen</t>
  </si>
  <si>
    <t>0/0</t>
  </si>
  <si>
    <t>0/1</t>
  </si>
  <si>
    <t>0/2</t>
  </si>
  <si>
    <t>0/3</t>
  </si>
  <si>
    <t>0/4</t>
  </si>
  <si>
    <t>0/5</t>
  </si>
  <si>
    <t>0/6</t>
  </si>
  <si>
    <t>0/7</t>
  </si>
  <si>
    <t>0/8</t>
  </si>
  <si>
    <t>0/9</t>
  </si>
  <si>
    <t>0/10</t>
  </si>
  <si>
    <t>0/11</t>
  </si>
  <si>
    <t>1/0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</si>
  <si>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</si>
  <si>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</si>
  <si>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</si>
  <si>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</si>
  <si>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</si>
  <si>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</si>
  <si>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</si>
  <si>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</si>
  <si>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</si>
  <si>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</si>
  <si>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</si>
  <si>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2/0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</si>
  <si>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</si>
  <si>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</si>
  <si>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</si>
  <si>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</si>
  <si>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</si>
  <si>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</si>
  <si>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</si>
  <si>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</si>
  <si>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</si>
  <si>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</si>
  <si>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</si>
  <si>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3/0</t>
  </si>
  <si>
    <t>3/1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</si>
  <si>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</si>
  <si>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</si>
  <si>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</si>
  <si>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</si>
  <si>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</si>
  <si>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</si>
  <si>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</si>
  <si>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</si>
  <si>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</si>
  <si>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</si>
  <si>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4/0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</si>
  <si>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</si>
  <si>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</si>
  <si>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</si>
  <si>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</si>
  <si>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</si>
  <si>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</si>
  <si>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</si>
  <si>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</si>
  <si>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</si>
  <si>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</si>
  <si>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</si>
  <si>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5/0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</si>
  <si>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</si>
  <si>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</si>
  <si>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</si>
  <si>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</si>
  <si>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</si>
  <si>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</si>
  <si>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</si>
  <si>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</si>
  <si>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</si>
  <si>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</si>
  <si>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</si>
  <si>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6/0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</si>
  <si>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</si>
  <si>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</si>
  <si>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</si>
  <si>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</si>
  <si>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</si>
  <si>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</si>
  <si>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</si>
  <si>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</si>
  <si>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</si>
  <si>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</si>
  <si>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6/11</t>
  </si>
  <si>
    <t>7/0</t>
  </si>
  <si>
    <t>7/1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</si>
  <si>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</si>
  <si>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</si>
  <si>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</si>
  <si>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</si>
  <si>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</si>
  <si>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</si>
  <si>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</si>
  <si>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</si>
  <si>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</si>
  <si>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</si>
  <si>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8/0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</si>
  <si>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</si>
  <si>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</si>
  <si>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</si>
  <si>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</si>
  <si>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</si>
  <si>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</si>
  <si>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</si>
  <si>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</si>
  <si>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</si>
  <si>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</si>
  <si>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</si>
  <si>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9/0</t>
  </si>
  <si>
    <t>9/1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</si>
  <si>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</si>
  <si>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</si>
  <si>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</si>
  <si>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</si>
  <si>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</si>
  <si>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</si>
  <si>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</si>
  <si>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</si>
  <si>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</si>
  <si>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</si>
  <si>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10/0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</si>
  <si>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</si>
  <si>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</si>
  <si>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</si>
  <si>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</si>
  <si>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</si>
  <si>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</si>
  <si>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</si>
  <si>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</si>
  <si>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</si>
  <si>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</si>
  <si>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</si>
  <si>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11/0</t>
  </si>
  <si>
    <t>11/1</t>
  </si>
  <si>
    <t>11/2</t>
  </si>
  <si>
    <t>11/3</t>
  </si>
  <si>
    <t>11/4</t>
  </si>
  <si>
    <t>11/5</t>
  </si>
  <si>
    <t>11/6</t>
  </si>
  <si>
    <t>11/7</t>
  </si>
  <si>
    <t>11/8</t>
  </si>
  <si>
    <t>11/9</t>
  </si>
  <si>
    <t>11/10</t>
  </si>
  <si>
    <t>11/11</t>
  </si>
  <si>
    <t>12/10</t>
  </si>
  <si>
    <t>13/10</t>
  </si>
  <si>
    <t>12/11</t>
  </si>
  <si>
    <t>13/11</t>
  </si>
  <si>
    <t>12/0</t>
  </si>
  <si>
    <t>12/1</t>
  </si>
  <si>
    <t>12/2</t>
  </si>
  <si>
    <t>12/3</t>
  </si>
  <si>
    <t>12/4</t>
  </si>
  <si>
    <t>12/5</t>
  </si>
  <si>
    <t>12/6</t>
  </si>
  <si>
    <t>12/7</t>
  </si>
  <si>
    <t>12/8</t>
  </si>
  <si>
    <t>12/9</t>
  </si>
  <si>
    <t>13/0</t>
  </si>
  <si>
    <t>13/1</t>
  </si>
  <si>
    <t>13/2</t>
  </si>
  <si>
    <t>13/3</t>
  </si>
  <si>
    <t>13/4</t>
  </si>
  <si>
    <t>13/5</t>
  </si>
  <si>
    <t>13/6</t>
  </si>
  <si>
    <t>13/7</t>
  </si>
  <si>
    <t>13/8</t>
  </si>
  <si>
    <t>13/9</t>
  </si>
  <si>
    <t>14/0</t>
  </si>
  <si>
    <t>14/1</t>
  </si>
  <si>
    <t>14/2</t>
  </si>
  <si>
    <t>14/3</t>
  </si>
  <si>
    <t>14/4</t>
  </si>
  <si>
    <t>14/5</t>
  </si>
  <si>
    <t>14/6</t>
  </si>
  <si>
    <t>14/7</t>
  </si>
  <si>
    <t>14/8</t>
  </si>
  <si>
    <t>14/9</t>
  </si>
  <si>
    <t>14/10</t>
  </si>
  <si>
    <t>14/11</t>
  </si>
  <si>
    <t>15/0</t>
  </si>
  <si>
    <t>15/1</t>
  </si>
  <si>
    <t>15/2</t>
  </si>
  <si>
    <t>(ab 1,57% eff.)</t>
  </si>
  <si>
    <t>SHS</t>
  </si>
  <si>
    <t>Zinsfaktor ZF:</t>
  </si>
  <si>
    <t>MGH:</t>
  </si>
  <si>
    <t>Mindestsparzeit 12 Monate</t>
  </si>
  <si>
    <t>BZ</t>
  </si>
  <si>
    <t>Bew.zahl</t>
  </si>
  <si>
    <t>ANSP</t>
  </si>
  <si>
    <t>Anspargrad</t>
  </si>
  <si>
    <t>mind. 200</t>
  </si>
  <si>
    <t>Su. Haben</t>
  </si>
  <si>
    <t>Zinssatz:</t>
  </si>
  <si>
    <t>Tilgungsbeitrag TB:</t>
  </si>
  <si>
    <t>Bausp.-Summe BS:</t>
  </si>
  <si>
    <r>
      <t>Regel-SB (5 %</t>
    </r>
    <r>
      <rPr>
        <b/>
        <sz val="6"/>
        <rFont val="Arial"/>
        <family val="2"/>
      </rPr>
      <t>o</t>
    </r>
    <r>
      <rPr>
        <b/>
        <sz val="8"/>
        <rFont val="Arial"/>
        <family val="2"/>
      </rPr>
      <t>):</t>
    </r>
  </si>
  <si>
    <t>Guthabenzinssatz:</t>
  </si>
  <si>
    <t>D</t>
  </si>
  <si>
    <t>Differenz</t>
  </si>
  <si>
    <t>G</t>
  </si>
  <si>
    <t>Guthaben</t>
  </si>
  <si>
    <t>Monatsende</t>
  </si>
  <si>
    <t>Zinsen</t>
  </si>
  <si>
    <t>Faktor</t>
  </si>
  <si>
    <t>F</t>
  </si>
  <si>
    <t>Mindestguthaben:</t>
  </si>
  <si>
    <t>Lfz.</t>
  </si>
  <si>
    <t>Tilgung (Promille):</t>
  </si>
  <si>
    <t>Bausparvertrag Wüstenrot - Tarif D 2020 Premium (P 1,25 bzw. P 1,50)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</si>
</sst>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€-1];\-#,##0.00\ [$€-1]"/>
    <numFmt numFmtId="165" formatCode="#,##0\ [$€-1];\-#,##0\ [$€-1]"/>
    <numFmt numFmtId="166" formatCode="0.0%"/>
  </numFmts>
  <fonts count="13" x14ac:knownFonts="1">
    <font>
      <sz val="10"/>
      <name val="MS Sans Serif"/>
    </font>
    <font>
      <sz val="10"/>
      <name val="MS Sans Serif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21"/>
      <name val="Arial"/>
      <family val="2"/>
    </font>
    <font>
      <sz val="8"/>
      <name val="Arial"/>
      <family val="2"/>
    </font>
    <font>
      <b/>
      <sz val="8"/>
      <color indexed="14"/>
      <name val="Arial"/>
      <family val="2"/>
    </font>
    <font>
      <sz val="8"/>
      <name val="MS Sans Serif"/>
    </font>
    <font>
      <sz val="8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rgb="FF008080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6">
    <xf numFmtId="0" fontId="0" fillId="0" borderId="0" xfId="0"/>
    <xf numFmtId="0" fontId="1" fillId="0" borderId="0" xfId="2"/>
    <xf numFmtId="0" fontId="1" fillId="0" borderId="0" xfId="2" applyBorder="1"/>
    <xf numFmtId="0" fontId="2" fillId="0" borderId="0" xfId="0" applyFont="1"/>
    <xf numFmtId="0" fontId="3" fillId="0" borderId="0" xfId="2" applyFont="1"/>
    <xf numFmtId="0" fontId="4" fillId="0" borderId="0" xfId="2" applyFont="1" applyAlignment="1"/>
    <xf numFmtId="0" fontId="3" fillId="0" borderId="0" xfId="2" applyFont="1" applyAlignment="1"/>
    <xf numFmtId="164" fontId="5" fillId="0" borderId="0" xfId="2" applyNumberFormat="1" applyFont="1"/>
    <xf numFmtId="164" fontId="3" fillId="0" borderId="0" xfId="2" applyNumberFormat="1" applyFont="1"/>
    <xf numFmtId="0" fontId="4" fillId="0" borderId="0" xfId="0" applyFont="1" applyAlignment="1"/>
    <xf numFmtId="0" fontId="3" fillId="0" borderId="0" xfId="0" applyFont="1" applyAlignment="1"/>
    <xf numFmtId="0" fontId="3" fillId="0" borderId="0" xfId="0" applyFont="1"/>
    <xf numFmtId="10" fontId="5" fillId="0" borderId="0" xfId="2" applyNumberFormat="1" applyFont="1"/>
    <xf numFmtId="165" fontId="5" fillId="0" borderId="0" xfId="2" applyNumberFormat="1" applyFont="1"/>
    <xf numFmtId="0" fontId="7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13" fontId="6" fillId="0" borderId="0" xfId="2" applyNumberFormat="1" applyFont="1"/>
    <xf numFmtId="14" fontId="5" fillId="0" borderId="0" xfId="2" applyNumberFormat="1" applyFont="1"/>
    <xf numFmtId="165" fontId="3" fillId="0" borderId="0" xfId="2" applyNumberFormat="1" applyFont="1"/>
    <xf numFmtId="4" fontId="3" fillId="0" borderId="0" xfId="2" applyNumberFormat="1" applyFont="1"/>
    <xf numFmtId="14" fontId="3" fillId="0" borderId="0" xfId="2" applyNumberFormat="1" applyFont="1"/>
    <xf numFmtId="13" fontId="6" fillId="0" borderId="0" xfId="2" applyNumberFormat="1" applyFont="1" applyBorder="1"/>
    <xf numFmtId="0" fontId="3" fillId="0" borderId="0" xfId="2" quotePrefix="1" applyFont="1"/>
    <xf numFmtId="0" fontId="2" fillId="0" borderId="1" xfId="2" applyFont="1" applyBorder="1"/>
    <xf numFmtId="0" fontId="4" fillId="0" borderId="1" xfId="0" applyFont="1" applyBorder="1" applyAlignment="1"/>
    <xf numFmtId="13" fontId="6" fillId="0" borderId="1" xfId="2" applyNumberFormat="1" applyFont="1" applyBorder="1" applyAlignment="1">
      <alignment horizontal="center"/>
    </xf>
    <xf numFmtId="10" fontId="3" fillId="0" borderId="0" xfId="2" applyNumberFormat="1" applyFont="1"/>
    <xf numFmtId="166" fontId="3" fillId="0" borderId="0" xfId="1" applyNumberFormat="1" applyFont="1"/>
    <xf numFmtId="13" fontId="9" fillId="0" borderId="1" xfId="2" applyNumberFormat="1" applyFont="1" applyBorder="1"/>
    <xf numFmtId="14" fontId="10" fillId="0" borderId="0" xfId="2" applyNumberFormat="1" applyFont="1"/>
    <xf numFmtId="165" fontId="10" fillId="0" borderId="0" xfId="2" applyNumberFormat="1" applyFont="1"/>
    <xf numFmtId="164" fontId="10" fillId="0" borderId="0" xfId="2" applyNumberFormat="1" applyFont="1"/>
    <xf numFmtId="10" fontId="3" fillId="0" borderId="0" xfId="2" applyNumberFormat="1" applyFont="1" applyAlignment="1">
      <alignment horizontal="right"/>
    </xf>
    <xf numFmtId="0" fontId="11" fillId="0" borderId="0" xfId="2" applyFont="1"/>
    <xf numFmtId="0" fontId="4" fillId="0" borderId="2" xfId="2" applyFont="1" applyBorder="1" applyAlignment="1">
      <alignment horizontal="center"/>
    </xf>
    <xf numFmtId="4" fontId="3" fillId="0" borderId="0" xfId="1" applyNumberFormat="1" applyFont="1"/>
  </cellXfs>
  <cellStyles count="3">
    <cellStyle name="Prozent" xfId="1" builtinId="5"/>
    <cellStyle name="Standard" xfId="0" builtinId="0"/>
    <cellStyle name="Standard_LBS20T_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R191"/>
  <sheetViews>
    <sheetView tabSelected="1" zoomScaleNormal="100" workbookViewId="0">
      <selection activeCell="M4" sqref="M4"/>
    </sheetView>
  </sheetViews>
  <sheetFormatPr baseColWidth="10" defaultRowHeight="12.75" x14ac:dyDescent="0.2"/>
  <cols>
    <col min="1" max="1" width="4.7109375" style="1" customWidth="1"/>
    <col min="2" max="2" width="10.7109375" style="1" customWidth="1"/>
    <col min="3" max="4" width="11.7109375" style="1" bestFit="1" customWidth="1"/>
    <col min="5" max="5" width="10.85546875" style="1" customWidth="1"/>
    <col min="6" max="6" width="14.28515625" style="1" bestFit="1" customWidth="1"/>
    <col min="7" max="7" width="11.7109375" style="1" bestFit="1" customWidth="1"/>
    <col min="8" max="8" width="10.28515625" style="1" bestFit="1" customWidth="1"/>
    <col min="9" max="9" width="10.28515625" style="1" customWidth="1"/>
    <col min="10" max="10" width="8.42578125" style="1" bestFit="1" customWidth="1"/>
    <col min="11" max="11" width="4.7109375" style="1" customWidth="1"/>
    <col min="12" max="12" width="10.7109375" style="1" customWidth="1"/>
    <col min="13" max="13" width="9.7109375" style="1" bestFit="1" customWidth="1"/>
    <col min="14" max="14" width="11.7109375" style="1" customWidth="1"/>
    <col min="15" max="15" width="12.7109375" style="1" bestFit="1" customWidth="1"/>
    <col min="17" max="16384" width="11.42578125" style="1"/>
  </cols>
  <sheetData>
    <row r="1" spans="1:15" ht="15" x14ac:dyDescent="0.2">
      <c r="A1" s="3" t="s">
        <v>215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x14ac:dyDescent="0.2">
      <c r="A2" s="5" t="s">
        <v>201</v>
      </c>
      <c r="B2" s="6"/>
      <c r="C2" s="7">
        <v>100000</v>
      </c>
      <c r="D2" s="22"/>
      <c r="E2" s="4"/>
      <c r="G2" s="5" t="s">
        <v>190</v>
      </c>
      <c r="H2" s="4">
        <v>0.503</v>
      </c>
      <c r="I2" s="4"/>
      <c r="J2" s="4"/>
      <c r="K2" s="4"/>
      <c r="L2" s="4"/>
      <c r="M2" s="4"/>
      <c r="N2" s="4"/>
      <c r="O2" s="4"/>
    </row>
    <row r="3" spans="1:15" ht="12.75" customHeight="1" x14ac:dyDescent="0.2">
      <c r="A3" s="5" t="s">
        <v>212</v>
      </c>
      <c r="B3" s="6"/>
      <c r="C3" s="8">
        <f>C2*H3</f>
        <v>40000</v>
      </c>
      <c r="D3" s="4"/>
      <c r="E3" s="4"/>
      <c r="G3" s="5" t="s">
        <v>191</v>
      </c>
      <c r="H3" s="4">
        <v>0.4</v>
      </c>
      <c r="I3" s="4"/>
      <c r="J3" s="4"/>
      <c r="K3" s="23" t="s">
        <v>0</v>
      </c>
      <c r="L3" s="4"/>
      <c r="M3" s="4"/>
      <c r="N3" s="4"/>
      <c r="O3" s="4"/>
    </row>
    <row r="4" spans="1:15" x14ac:dyDescent="0.2">
      <c r="A4" s="9" t="s">
        <v>202</v>
      </c>
      <c r="B4" s="10"/>
      <c r="C4" s="8">
        <f>$C$2*0.005</f>
        <v>500</v>
      </c>
      <c r="D4" s="11"/>
      <c r="E4" s="4"/>
      <c r="F4" s="12"/>
      <c r="G4" s="5" t="s">
        <v>192</v>
      </c>
      <c r="I4" s="4"/>
      <c r="J4" s="4"/>
      <c r="K4" s="24" t="s">
        <v>214</v>
      </c>
      <c r="M4" s="33">
        <v>4</v>
      </c>
      <c r="N4" s="4"/>
    </row>
    <row r="5" spans="1:15" x14ac:dyDescent="0.2">
      <c r="A5" s="9" t="s">
        <v>203</v>
      </c>
      <c r="B5" s="11"/>
      <c r="C5" s="26">
        <v>1E-4</v>
      </c>
      <c r="D5" s="11"/>
      <c r="E5" s="4"/>
      <c r="F5" s="4"/>
      <c r="G5" s="4"/>
      <c r="H5" s="4"/>
      <c r="I5" s="4"/>
      <c r="J5" s="14" t="s">
        <v>197</v>
      </c>
      <c r="K5" s="24" t="s">
        <v>200</v>
      </c>
      <c r="L5" s="10"/>
      <c r="M5" s="8">
        <f>$C$2*M4/1000</f>
        <v>400</v>
      </c>
      <c r="N5" s="4"/>
    </row>
    <row r="6" spans="1:15" x14ac:dyDescent="0.2">
      <c r="A6" s="11"/>
      <c r="B6" s="11"/>
      <c r="C6" s="11"/>
      <c r="D6" s="15" t="s">
        <v>207</v>
      </c>
      <c r="E6" s="15" t="s">
        <v>209</v>
      </c>
      <c r="F6" s="15" t="s">
        <v>198</v>
      </c>
      <c r="G6" s="15" t="s">
        <v>205</v>
      </c>
      <c r="H6" s="15" t="s">
        <v>196</v>
      </c>
      <c r="I6" s="15" t="s">
        <v>210</v>
      </c>
      <c r="J6" s="34" t="s">
        <v>194</v>
      </c>
      <c r="K6" s="9" t="s">
        <v>199</v>
      </c>
      <c r="L6" s="4"/>
      <c r="M6" s="26">
        <f>IF(C2&gt;=100000,1.25%,1.5%)</f>
        <v>1.2500000000000001E-2</v>
      </c>
      <c r="N6" s="4"/>
      <c r="O6" s="32" t="s">
        <v>188</v>
      </c>
    </row>
    <row r="7" spans="1:15" x14ac:dyDescent="0.2">
      <c r="A7" s="15" t="s">
        <v>213</v>
      </c>
      <c r="B7" s="15" t="s">
        <v>1</v>
      </c>
      <c r="C7" s="15" t="s">
        <v>2</v>
      </c>
      <c r="D7" s="15" t="s">
        <v>206</v>
      </c>
      <c r="E7" s="15" t="s">
        <v>208</v>
      </c>
      <c r="F7" s="15" t="s">
        <v>189</v>
      </c>
      <c r="G7" s="15" t="s">
        <v>204</v>
      </c>
      <c r="H7" s="15" t="s">
        <v>195</v>
      </c>
      <c r="I7" s="15" t="s">
        <v>211</v>
      </c>
      <c r="J7" s="34" t="s">
        <v>193</v>
      </c>
      <c r="K7" s="15" t="s">
        <v>213</v>
      </c>
      <c r="L7" s="15" t="s">
        <v>1</v>
      </c>
      <c r="M7" s="15" t="s">
        <v>2</v>
      </c>
      <c r="N7" s="15" t="s">
        <v>4</v>
      </c>
      <c r="O7" s="15" t="s">
        <v>3</v>
      </c>
    </row>
    <row r="8" spans="1:15" ht="2.25" customHeight="1" x14ac:dyDescent="0.2">
      <c r="A8" s="16"/>
      <c r="B8" s="17"/>
      <c r="C8" s="7"/>
      <c r="D8" s="8"/>
      <c r="E8" s="8"/>
      <c r="F8" s="8"/>
      <c r="G8" s="8"/>
      <c r="H8" s="8"/>
      <c r="I8" s="8"/>
      <c r="J8" s="8"/>
      <c r="K8" s="25"/>
      <c r="L8" s="17"/>
      <c r="M8" s="13"/>
      <c r="N8" s="18"/>
      <c r="O8" s="8"/>
    </row>
    <row r="9" spans="1:15" x14ac:dyDescent="0.2">
      <c r="A9" s="16" t="s">
        <v>5</v>
      </c>
      <c r="B9" s="17">
        <v>44834</v>
      </c>
      <c r="C9" s="7">
        <f>-1.5%*C2+0</f>
        <v>-1500</v>
      </c>
      <c r="D9" s="8">
        <f t="shared" ref="D9:D72" si="0">C9+D8+IF(MONTH(B9)=1,ROUND(E8,2),0)</f>
        <v>-1500</v>
      </c>
      <c r="E9" s="8">
        <f t="shared" ref="E9:E40" si="1">MAX(0,IF(MONTH(B9)=1,0,E8)+(D9-C9)*$C$5*30/360+C9*$C$5*(30-DAY(B9))/360)</f>
        <v>0</v>
      </c>
      <c r="F9" s="8">
        <f>SUM($D$8:D9)</f>
        <v>-1500</v>
      </c>
      <c r="G9" s="8">
        <f t="shared" ref="G9:G10" si="2">MAX($C$2-D9,50%*$C$2)</f>
        <v>101500</v>
      </c>
      <c r="H9" s="27">
        <f>D9/$C$2-$H$3</f>
        <v>-0.41500000000000004</v>
      </c>
      <c r="I9" s="35">
        <f>1-64*($M$5-0.004*$C$2)/$C$2*H9</f>
        <v>1</v>
      </c>
      <c r="J9" s="19">
        <f>(200*$M$5*I9)/(G9/750+$H$2*G9*G9/(F9+3*G9))</f>
        <v>4.6409773699223216</v>
      </c>
      <c r="K9" s="28" t="s">
        <v>5</v>
      </c>
      <c r="L9" s="17">
        <v>46905</v>
      </c>
      <c r="M9" s="30">
        <f>-(C2-C3)*1</f>
        <v>-60000</v>
      </c>
      <c r="N9" s="31">
        <f>M9</f>
        <v>-60000</v>
      </c>
      <c r="O9" s="31">
        <f>N9*$M$6/12</f>
        <v>-62.5</v>
      </c>
    </row>
    <row r="10" spans="1:15" x14ac:dyDescent="0.2">
      <c r="A10" s="16" t="s">
        <v>6</v>
      </c>
      <c r="B10" s="20">
        <f>DATE(YEAR(B9),MONTH(B9)+1,IF(MONTH(B9)=1,28,30))</f>
        <v>44864</v>
      </c>
      <c r="C10" s="7">
        <f>0+IF(MONTH(B10)=12,-15)</f>
        <v>0</v>
      </c>
      <c r="D10" s="8">
        <f t="shared" si="0"/>
        <v>-1500</v>
      </c>
      <c r="E10" s="8">
        <f t="shared" si="1"/>
        <v>0</v>
      </c>
      <c r="F10" s="8">
        <f>SUM($D$8:D10)</f>
        <v>-3000</v>
      </c>
      <c r="G10" s="8">
        <f t="shared" si="2"/>
        <v>101500</v>
      </c>
      <c r="H10" s="27">
        <f>D10/$C$2-$H$3</f>
        <v>-0.41500000000000004</v>
      </c>
      <c r="I10" s="35">
        <f>1-64*($M$5-0.004*$C$2)/$C$2*H10</f>
        <v>1</v>
      </c>
      <c r="J10" s="19">
        <f>(200*$M$5*I10)/(G10/750+$H$2*G10*G10/(F10+3*G10))</f>
        <v>4.618181725929583</v>
      </c>
      <c r="K10" s="28" t="s">
        <v>6</v>
      </c>
      <c r="L10" s="29">
        <f t="shared" ref="L10:L73" si="3">DATE(YEAR(L9),MONTH(L9)+1,1)</f>
        <v>46935</v>
      </c>
      <c r="M10" s="30">
        <f>MIN($M$5,-N9-O9)</f>
        <v>400</v>
      </c>
      <c r="N10" s="31">
        <f t="shared" ref="N10:N73" si="4">M10+N9+O9</f>
        <v>-59662.5</v>
      </c>
      <c r="O10" s="31">
        <f t="shared" ref="O9:O40" si="5">N10*$M$6/12</f>
        <v>-62.1484375</v>
      </c>
    </row>
    <row r="11" spans="1:15" x14ac:dyDescent="0.2">
      <c r="A11" s="16" t="s">
        <v>7</v>
      </c>
      <c r="B11" s="20">
        <f>DATE(YEAR(B10),MONTH(B10)+1,IF(MONTH(B10)=1,28,30))</f>
        <v>44895</v>
      </c>
      <c r="C11" s="7">
        <f>0+IF(MONTH(B11)=12,-15)</f>
        <v>0</v>
      </c>
      <c r="D11" s="8">
        <f t="shared" si="0"/>
        <v>-1500</v>
      </c>
      <c r="E11" s="8">
        <f t="shared" si="1"/>
        <v>0</v>
      </c>
      <c r="F11" s="8">
        <f>SUM($D$8:D11)</f>
        <v>-4500</v>
      </c>
      <c r="G11" s="8">
        <f t="shared" ref="G11:G42" si="6">MAX($C$2-D11,50%*$C$2)</f>
        <v>101500</v>
      </c>
      <c r="H11" s="27">
        <f>D11/$C$2-$H$3</f>
        <v>-0.41500000000000004</v>
      </c>
      <c r="I11" s="35">
        <f>1-64*($M$5-0.004*$C$2)/$C$2*H11</f>
        <v>1</v>
      </c>
      <c r="J11" s="19">
        <f>(200*$M$5*I11)/(G11/750+$H$2*G11*G11/(F11+3*G11))</f>
        <v>4.5953843098357456</v>
      </c>
      <c r="K11" s="28" t="s">
        <v>7</v>
      </c>
      <c r="L11" s="29">
        <f t="shared" si="3"/>
        <v>46966</v>
      </c>
      <c r="M11" s="30">
        <f>MIN($M$5,-N10-O10)</f>
        <v>400</v>
      </c>
      <c r="N11" s="31">
        <f t="shared" si="4"/>
        <v>-59324.6484375</v>
      </c>
      <c r="O11" s="31">
        <f t="shared" si="5"/>
        <v>-61.7965087890625</v>
      </c>
    </row>
    <row r="12" spans="1:15" x14ac:dyDescent="0.2">
      <c r="A12" s="16" t="s">
        <v>8</v>
      </c>
      <c r="B12" s="20">
        <f t="shared" ref="B12:B75" si="7">DATE(YEAR(B11),MONTH(B11)+1,IF(MONTH(B11)=1,28,30))</f>
        <v>44925</v>
      </c>
      <c r="C12" s="7">
        <f>0+IF(MONTH(B12)=12,-15)</f>
        <v>-15</v>
      </c>
      <c r="D12" s="8">
        <f t="shared" si="0"/>
        <v>-1515</v>
      </c>
      <c r="E12" s="8">
        <f t="shared" si="1"/>
        <v>0</v>
      </c>
      <c r="F12" s="8">
        <f>SUM($D$8:D12)</f>
        <v>-6015</v>
      </c>
      <c r="G12" s="8">
        <f t="shared" si="6"/>
        <v>101515</v>
      </c>
      <c r="H12" s="27">
        <f>D12/$C$2-$H$3</f>
        <v>-0.41515000000000002</v>
      </c>
      <c r="I12" s="35">
        <f>1-64*($M$5-0.004*$C$2)/$C$2*H12</f>
        <v>1</v>
      </c>
      <c r="J12" s="19">
        <f>(200*$M$5*I12)/(G12/750+$H$2*G12*G12/(F12+3*G12))</f>
        <v>4.5716950102320597</v>
      </c>
      <c r="K12" s="28" t="s">
        <v>8</v>
      </c>
      <c r="L12" s="29">
        <f t="shared" si="3"/>
        <v>46997</v>
      </c>
      <c r="M12" s="30">
        <f>MIN($M$5,-N11-O11)</f>
        <v>400</v>
      </c>
      <c r="N12" s="31">
        <f t="shared" si="4"/>
        <v>-58986.444946289063</v>
      </c>
      <c r="O12" s="31">
        <f t="shared" si="5"/>
        <v>-61.444213485717775</v>
      </c>
    </row>
    <row r="13" spans="1:15" x14ac:dyDescent="0.2">
      <c r="A13" s="16" t="s">
        <v>9</v>
      </c>
      <c r="B13" s="20">
        <f t="shared" si="7"/>
        <v>44956</v>
      </c>
      <c r="C13" s="7">
        <f t="shared" ref="C11:C74" si="8">500+IF(MONTH(B13)=12,-15)</f>
        <v>500</v>
      </c>
      <c r="D13" s="8">
        <f t="shared" si="0"/>
        <v>-1015</v>
      </c>
      <c r="E13" s="8">
        <f t="shared" si="1"/>
        <v>0</v>
      </c>
      <c r="F13" s="8">
        <f>SUM($D$8:D13)</f>
        <v>-7030</v>
      </c>
      <c r="G13" s="8">
        <f t="shared" si="6"/>
        <v>101015</v>
      </c>
      <c r="H13" s="27">
        <f>D13/$C$2-$H$3</f>
        <v>-0.41015000000000001</v>
      </c>
      <c r="I13" s="35">
        <f>1-64*($M$5-0.004*$C$2)/$C$2*H13</f>
        <v>1</v>
      </c>
      <c r="J13" s="19">
        <f>(200*$M$5*I13)/(G13/750+$H$2*G13*G13/(F13+3*G13))</f>
        <v>4.5782921469696927</v>
      </c>
      <c r="K13" s="28" t="s">
        <v>9</v>
      </c>
      <c r="L13" s="29">
        <f t="shared" si="3"/>
        <v>47027</v>
      </c>
      <c r="M13" s="30">
        <f>MIN($M$5,-N12-O12)</f>
        <v>400</v>
      </c>
      <c r="N13" s="31">
        <f t="shared" si="4"/>
        <v>-58647.889159774779</v>
      </c>
      <c r="O13" s="31">
        <f t="shared" si="5"/>
        <v>-61.091551208098736</v>
      </c>
    </row>
    <row r="14" spans="1:15" x14ac:dyDescent="0.2">
      <c r="A14" s="16" t="s">
        <v>10</v>
      </c>
      <c r="B14" s="20">
        <f t="shared" si="7"/>
        <v>44985</v>
      </c>
      <c r="C14" s="7">
        <f t="shared" si="8"/>
        <v>500</v>
      </c>
      <c r="D14" s="8">
        <f t="shared" si="0"/>
        <v>-515</v>
      </c>
      <c r="E14" s="8">
        <f t="shared" si="1"/>
        <v>0</v>
      </c>
      <c r="F14" s="8">
        <f>SUM($D$8:D14)</f>
        <v>-7545</v>
      </c>
      <c r="G14" s="8">
        <f t="shared" si="6"/>
        <v>100515</v>
      </c>
      <c r="H14" s="27">
        <f>D14/$C$2-$H$3</f>
        <v>-0.40515000000000001</v>
      </c>
      <c r="I14" s="35">
        <f>1-64*($M$5-0.004*$C$2)/$C$2*H14</f>
        <v>1</v>
      </c>
      <c r="J14" s="19">
        <f>(200*$M$5*I14)/(G14/750+$H$2*G14*G14/(F14+3*G14))</f>
        <v>4.592544198660268</v>
      </c>
      <c r="K14" s="28" t="s">
        <v>10</v>
      </c>
      <c r="L14" s="29">
        <f t="shared" si="3"/>
        <v>47058</v>
      </c>
      <c r="M14" s="30">
        <f>MIN($M$5,-N13-O13)</f>
        <v>400</v>
      </c>
      <c r="N14" s="31">
        <f t="shared" si="4"/>
        <v>-58308.980710982876</v>
      </c>
      <c r="O14" s="31">
        <f t="shared" si="5"/>
        <v>-60.738521573940496</v>
      </c>
    </row>
    <row r="15" spans="1:15" x14ac:dyDescent="0.2">
      <c r="A15" s="16" t="s">
        <v>11</v>
      </c>
      <c r="B15" s="20">
        <f t="shared" si="7"/>
        <v>45015</v>
      </c>
      <c r="C15" s="7">
        <f t="shared" si="8"/>
        <v>500</v>
      </c>
      <c r="D15" s="8">
        <f>C15+D14+IF(MONTH(B15)=1,ROUND(E14,2),0)</f>
        <v>-15</v>
      </c>
      <c r="E15" s="8">
        <f t="shared" si="1"/>
        <v>0</v>
      </c>
      <c r="F15" s="8">
        <f>SUM($D$8:D15)</f>
        <v>-7560</v>
      </c>
      <c r="G15" s="8">
        <f>MAX($C$2-D15,50%*$C$2)</f>
        <v>100015</v>
      </c>
      <c r="H15" s="27">
        <f>D15/$C$2-$H$3</f>
        <v>-0.40015000000000001</v>
      </c>
      <c r="I15" s="35">
        <f>1-64*($M$5-0.004*$C$2)/$C$2*H15</f>
        <v>1</v>
      </c>
      <c r="J15" s="19">
        <f>(200*$M$5*I15)/(G15/750+$H$2*G15*G15/(F15+3*G15))</f>
        <v>4.6146810335206778</v>
      </c>
      <c r="K15" s="28" t="s">
        <v>11</v>
      </c>
      <c r="L15" s="29">
        <f t="shared" si="3"/>
        <v>47088</v>
      </c>
      <c r="M15" s="30">
        <f>MIN($M$5,-N14-O14)</f>
        <v>400</v>
      </c>
      <c r="N15" s="31">
        <f t="shared" si="4"/>
        <v>-57969.719232556818</v>
      </c>
      <c r="O15" s="31">
        <f t="shared" si="5"/>
        <v>-60.385124200580016</v>
      </c>
    </row>
    <row r="16" spans="1:15" x14ac:dyDescent="0.2">
      <c r="A16" s="16" t="s">
        <v>12</v>
      </c>
      <c r="B16" s="20">
        <f t="shared" si="7"/>
        <v>45046</v>
      </c>
      <c r="C16" s="7">
        <f t="shared" si="8"/>
        <v>500</v>
      </c>
      <c r="D16" s="8">
        <f t="shared" si="0"/>
        <v>485</v>
      </c>
      <c r="E16" s="8">
        <f t="shared" si="1"/>
        <v>0</v>
      </c>
      <c r="F16" s="8">
        <f>SUM($D$8:D16)</f>
        <v>-7075</v>
      </c>
      <c r="G16" s="8">
        <f t="shared" si="6"/>
        <v>99515</v>
      </c>
      <c r="H16" s="27">
        <f>D16/$C$2-$H$3</f>
        <v>-0.39515</v>
      </c>
      <c r="I16" s="35">
        <f>1-64*($M$5-0.004*$C$2)/$C$2*H16</f>
        <v>1</v>
      </c>
      <c r="J16" s="19">
        <f>(200*$M$5*I16)/(G16/750+$H$2*G16*G16/(F16+3*G16))</f>
        <v>4.6449388502734203</v>
      </c>
      <c r="K16" s="28" t="s">
        <v>12</v>
      </c>
      <c r="L16" s="29">
        <f t="shared" si="3"/>
        <v>47119</v>
      </c>
      <c r="M16" s="30">
        <f>MIN($M$5,-N15-O15)</f>
        <v>400</v>
      </c>
      <c r="N16" s="31">
        <f t="shared" si="4"/>
        <v>-57630.104356757394</v>
      </c>
      <c r="O16" s="31">
        <f t="shared" si="5"/>
        <v>-60.031358704955629</v>
      </c>
    </row>
    <row r="17" spans="1:15" x14ac:dyDescent="0.2">
      <c r="A17" s="16" t="s">
        <v>13</v>
      </c>
      <c r="B17" s="20">
        <f t="shared" si="7"/>
        <v>45076</v>
      </c>
      <c r="C17" s="7">
        <f t="shared" si="8"/>
        <v>500</v>
      </c>
      <c r="D17" s="8">
        <f t="shared" si="0"/>
        <v>985</v>
      </c>
      <c r="E17" s="8">
        <f t="shared" si="1"/>
        <v>4.0416666666666665E-3</v>
      </c>
      <c r="F17" s="8">
        <f>SUM($D$8:D17)</f>
        <v>-6090</v>
      </c>
      <c r="G17" s="8">
        <f t="shared" si="6"/>
        <v>99015</v>
      </c>
      <c r="H17" s="27">
        <f>D17/$C$2-$H$3</f>
        <v>-0.39015</v>
      </c>
      <c r="I17" s="35">
        <f>1-64*($M$5-0.004*$C$2)/$C$2*H17</f>
        <v>1</v>
      </c>
      <c r="J17" s="19">
        <f>(200*$M$5*I17)/(G17/750+$H$2*G17*G17/(F17+3*G17))</f>
        <v>4.6835603657406022</v>
      </c>
      <c r="K17" s="28" t="s">
        <v>13</v>
      </c>
      <c r="L17" s="29">
        <f t="shared" si="3"/>
        <v>47150</v>
      </c>
      <c r="M17" s="30">
        <f>MIN($M$5,-N16-O16)</f>
        <v>400</v>
      </c>
      <c r="N17" s="31">
        <f t="shared" si="4"/>
        <v>-57290.135715462347</v>
      </c>
      <c r="O17" s="31">
        <f t="shared" si="5"/>
        <v>-59.677224703606612</v>
      </c>
    </row>
    <row r="18" spans="1:15" x14ac:dyDescent="0.2">
      <c r="A18" s="16" t="s">
        <v>14</v>
      </c>
      <c r="B18" s="20">
        <f t="shared" si="7"/>
        <v>45107</v>
      </c>
      <c r="C18" s="7">
        <f t="shared" si="8"/>
        <v>500</v>
      </c>
      <c r="D18" s="8">
        <f t="shared" si="0"/>
        <v>1485</v>
      </c>
      <c r="E18" s="8">
        <f t="shared" si="1"/>
        <v>1.225E-2</v>
      </c>
      <c r="F18" s="8">
        <f>SUM($D$8:D18)</f>
        <v>-4605</v>
      </c>
      <c r="G18" s="8">
        <f t="shared" si="6"/>
        <v>98515</v>
      </c>
      <c r="H18" s="27">
        <f>D18/$C$2-$H$3</f>
        <v>-0.38515000000000005</v>
      </c>
      <c r="I18" s="35">
        <f>1-64*($M$5-0.004*$C$2)/$C$2*H18</f>
        <v>1</v>
      </c>
      <c r="J18" s="19">
        <f>(200*$M$5*I18)/(G18/750+$H$2*G18*G18/(F18+3*G18))</f>
        <v>4.7307950086475756</v>
      </c>
      <c r="K18" s="28" t="s">
        <v>14</v>
      </c>
      <c r="L18" s="29">
        <f t="shared" si="3"/>
        <v>47178</v>
      </c>
      <c r="M18" s="30">
        <f>MIN($M$5,-N17-O17)</f>
        <v>400</v>
      </c>
      <c r="N18" s="31">
        <f t="shared" si="4"/>
        <v>-56949.812940165953</v>
      </c>
      <c r="O18" s="31">
        <f t="shared" si="5"/>
        <v>-59.322721812672874</v>
      </c>
    </row>
    <row r="19" spans="1:15" x14ac:dyDescent="0.2">
      <c r="A19" s="16" t="s">
        <v>15</v>
      </c>
      <c r="B19" s="20">
        <f t="shared" si="7"/>
        <v>45137</v>
      </c>
      <c r="C19" s="7">
        <f t="shared" si="8"/>
        <v>500</v>
      </c>
      <c r="D19" s="8">
        <f t="shared" si="0"/>
        <v>1985</v>
      </c>
      <c r="E19" s="8">
        <f t="shared" si="1"/>
        <v>2.4625000000000001E-2</v>
      </c>
      <c r="F19" s="8">
        <f>SUM($D$8:D19)</f>
        <v>-2620</v>
      </c>
      <c r="G19" s="8">
        <f t="shared" si="6"/>
        <v>98015</v>
      </c>
      <c r="H19" s="27">
        <f>D19/$C$2-$H$3</f>
        <v>-0.38015000000000004</v>
      </c>
      <c r="I19" s="35">
        <f>1-64*($M$5-0.004*$C$2)/$C$2*H19</f>
        <v>1</v>
      </c>
      <c r="J19" s="19">
        <f>(200*$M$5*I19)/(G19/750+$H$2*G19*G19/(F19+3*G19))</f>
        <v>4.7868991198677202</v>
      </c>
      <c r="K19" s="28" t="s">
        <v>15</v>
      </c>
      <c r="L19" s="29">
        <f t="shared" si="3"/>
        <v>47209</v>
      </c>
      <c r="M19" s="30">
        <f>MIN($M$5,-N18-O18)</f>
        <v>400</v>
      </c>
      <c r="N19" s="31">
        <f t="shared" si="4"/>
        <v>-56609.135661978624</v>
      </c>
      <c r="O19" s="31">
        <f t="shared" si="5"/>
        <v>-58.967849647894404</v>
      </c>
    </row>
    <row r="20" spans="1:15" x14ac:dyDescent="0.2">
      <c r="A20" s="16" t="s">
        <v>16</v>
      </c>
      <c r="B20" s="20">
        <f t="shared" si="7"/>
        <v>45168</v>
      </c>
      <c r="C20" s="7">
        <f t="shared" si="8"/>
        <v>500</v>
      </c>
      <c r="D20" s="8">
        <f t="shared" si="0"/>
        <v>2485</v>
      </c>
      <c r="E20" s="8">
        <f t="shared" si="1"/>
        <v>4.1166666666666671E-2</v>
      </c>
      <c r="F20" s="8">
        <f>SUM($D$8:D20)</f>
        <v>-135</v>
      </c>
      <c r="G20" s="8">
        <f t="shared" si="6"/>
        <v>97515</v>
      </c>
      <c r="H20" s="27">
        <f>D20/$C$2-$H$3</f>
        <v>-0.37515000000000004</v>
      </c>
      <c r="I20" s="35">
        <f>1-64*($M$5-0.004*$C$2)/$C$2*H20</f>
        <v>1</v>
      </c>
      <c r="J20" s="19">
        <f>(200*$M$5*I20)/(G20/750+$H$2*G20*G20/(F20+3*G20))</f>
        <v>4.8521361593495449</v>
      </c>
      <c r="K20" s="28" t="s">
        <v>16</v>
      </c>
      <c r="L20" s="29">
        <f t="shared" si="3"/>
        <v>47239</v>
      </c>
      <c r="M20" s="30">
        <f>MIN($M$5,-N19-O19)</f>
        <v>400</v>
      </c>
      <c r="N20" s="31">
        <f t="shared" si="4"/>
        <v>-56268.103511626519</v>
      </c>
      <c r="O20" s="31">
        <f t="shared" si="5"/>
        <v>-58.612607824610961</v>
      </c>
    </row>
    <row r="21" spans="1:15" x14ac:dyDescent="0.2">
      <c r="A21" s="16" t="s">
        <v>17</v>
      </c>
      <c r="B21" s="20">
        <f t="shared" si="7"/>
        <v>45199</v>
      </c>
      <c r="C21" s="7">
        <f t="shared" si="8"/>
        <v>500</v>
      </c>
      <c r="D21" s="8">
        <f t="shared" si="0"/>
        <v>2985</v>
      </c>
      <c r="E21" s="8">
        <f t="shared" si="1"/>
        <v>6.1874999999999999E-2</v>
      </c>
      <c r="F21" s="8">
        <f>SUM($D$8:D21)</f>
        <v>2850</v>
      </c>
      <c r="G21" s="8">
        <f t="shared" si="6"/>
        <v>97015</v>
      </c>
      <c r="H21" s="27">
        <f>D21/$C$2-$H$3</f>
        <v>-0.37015000000000003</v>
      </c>
      <c r="I21" s="35">
        <f>1-64*($M$5-0.004*$C$2)/$C$2*H21</f>
        <v>1</v>
      </c>
      <c r="J21" s="19">
        <f>(200*$M$5*I21)/(G21/750+$H$2*G21*G21/(F21+3*G21))</f>
        <v>4.9267769199774749</v>
      </c>
      <c r="K21" s="28" t="s">
        <v>17</v>
      </c>
      <c r="L21" s="29">
        <f t="shared" si="3"/>
        <v>47270</v>
      </c>
      <c r="M21" s="30">
        <f>MIN($M$5,-N20-O20)</f>
        <v>400</v>
      </c>
      <c r="N21" s="31">
        <f t="shared" si="4"/>
        <v>-55926.716119451128</v>
      </c>
      <c r="O21" s="31">
        <f t="shared" si="5"/>
        <v>-58.256995957761596</v>
      </c>
    </row>
    <row r="22" spans="1:15" x14ac:dyDescent="0.2">
      <c r="A22" s="16" t="s">
        <v>18</v>
      </c>
      <c r="B22" s="20">
        <f t="shared" si="7"/>
        <v>45229</v>
      </c>
      <c r="C22" s="7">
        <f t="shared" si="8"/>
        <v>500</v>
      </c>
      <c r="D22" s="8">
        <f t="shared" si="0"/>
        <v>3485</v>
      </c>
      <c r="E22" s="8">
        <f t="shared" si="1"/>
        <v>8.6749999999999994E-2</v>
      </c>
      <c r="F22" s="8">
        <f>SUM($D$8:D22)</f>
        <v>6335</v>
      </c>
      <c r="G22" s="8">
        <f t="shared" si="6"/>
        <v>96515</v>
      </c>
      <c r="H22" s="27">
        <f>D22/$C$2-$H$3</f>
        <v>-0.36515000000000003</v>
      </c>
      <c r="I22" s="35">
        <f>1-64*($M$5-0.004*$C$2)/$C$2*H22</f>
        <v>1</v>
      </c>
      <c r="J22" s="19">
        <f>(200*$M$5*I22)/(G22/750+$H$2*G22*G22/(F22+3*G22))</f>
        <v>5.0110997486283102</v>
      </c>
      <c r="K22" s="28" t="s">
        <v>18</v>
      </c>
      <c r="L22" s="29">
        <f t="shared" si="3"/>
        <v>47300</v>
      </c>
      <c r="M22" s="30">
        <f>MIN($M$5,-N21-O21)</f>
        <v>400</v>
      </c>
      <c r="N22" s="31">
        <f t="shared" si="4"/>
        <v>-55584.973115408888</v>
      </c>
      <c r="O22" s="31">
        <f t="shared" si="5"/>
        <v>-57.901013661884264</v>
      </c>
    </row>
    <row r="23" spans="1:15" x14ac:dyDescent="0.2">
      <c r="A23" s="16" t="s">
        <v>19</v>
      </c>
      <c r="B23" s="20">
        <f t="shared" si="7"/>
        <v>45260</v>
      </c>
      <c r="C23" s="7">
        <f t="shared" si="8"/>
        <v>500</v>
      </c>
      <c r="D23" s="8">
        <f t="shared" si="0"/>
        <v>3985</v>
      </c>
      <c r="E23" s="8">
        <f t="shared" si="1"/>
        <v>0.11579166666666667</v>
      </c>
      <c r="F23" s="8">
        <f>SUM($D$8:D23)</f>
        <v>10320</v>
      </c>
      <c r="G23" s="8">
        <f t="shared" si="6"/>
        <v>96015</v>
      </c>
      <c r="H23" s="27">
        <f>D23/$C$2-$H$3</f>
        <v>-0.36015000000000003</v>
      </c>
      <c r="I23" s="35">
        <f>1-64*($M$5-0.004*$C$2)/$C$2*H23</f>
        <v>1</v>
      </c>
      <c r="J23" s="19">
        <f>(200*$M$5*I23)/(G23/750+$H$2*G23*G23/(F23+3*G23))</f>
        <v>5.1053907746964731</v>
      </c>
      <c r="K23" s="28" t="s">
        <v>19</v>
      </c>
      <c r="L23" s="29">
        <f t="shared" si="3"/>
        <v>47331</v>
      </c>
      <c r="M23" s="30">
        <f>MIN($M$5,-N22-O22)</f>
        <v>400</v>
      </c>
      <c r="N23" s="31">
        <f t="shared" si="4"/>
        <v>-55242.874129070769</v>
      </c>
      <c r="O23" s="31">
        <f t="shared" si="5"/>
        <v>-57.544660551115385</v>
      </c>
    </row>
    <row r="24" spans="1:15" x14ac:dyDescent="0.2">
      <c r="A24" s="21" t="s">
        <v>20</v>
      </c>
      <c r="B24" s="20">
        <f t="shared" si="7"/>
        <v>45290</v>
      </c>
      <c r="C24" s="7">
        <f t="shared" si="8"/>
        <v>485</v>
      </c>
      <c r="D24" s="8">
        <f t="shared" si="0"/>
        <v>4470</v>
      </c>
      <c r="E24" s="8">
        <f t="shared" si="1"/>
        <v>0.14899999999999999</v>
      </c>
      <c r="F24" s="8">
        <f>SUM($D$8:D24)</f>
        <v>14790</v>
      </c>
      <c r="G24" s="8">
        <f t="shared" si="6"/>
        <v>95530</v>
      </c>
      <c r="H24" s="27">
        <f>D24/$C$2-$H$3</f>
        <v>-0.3553</v>
      </c>
      <c r="I24" s="35">
        <f>1-64*($M$5-0.004*$C$2)/$C$2*H24</f>
        <v>1</v>
      </c>
      <c r="J24" s="19">
        <f>(200*$M$5*I24)/(G24/750+$H$2*G24*G24/(F24+3*G24))</f>
        <v>5.2088291379881735</v>
      </c>
      <c r="K24" s="28" t="s">
        <v>20</v>
      </c>
      <c r="L24" s="29">
        <f t="shared" si="3"/>
        <v>47362</v>
      </c>
      <c r="M24" s="30">
        <f>MIN($M$5,-N23-O23)</f>
        <v>400</v>
      </c>
      <c r="N24" s="31">
        <f t="shared" si="4"/>
        <v>-54900.418789621886</v>
      </c>
      <c r="O24" s="31">
        <f t="shared" si="5"/>
        <v>-57.187936239189469</v>
      </c>
    </row>
    <row r="25" spans="1:15" x14ac:dyDescent="0.2">
      <c r="A25" s="16" t="s">
        <v>21</v>
      </c>
      <c r="B25" s="20">
        <f t="shared" si="7"/>
        <v>45321</v>
      </c>
      <c r="C25" s="7">
        <f t="shared" si="8"/>
        <v>500</v>
      </c>
      <c r="D25" s="8">
        <f t="shared" si="0"/>
        <v>4970.1499999999996</v>
      </c>
      <c r="E25" s="8">
        <f t="shared" si="1"/>
        <v>3.725125E-2</v>
      </c>
      <c r="F25" s="8">
        <f>SUM($D$8:D25)</f>
        <v>19760.150000000001</v>
      </c>
      <c r="G25" s="8">
        <f t="shared" si="6"/>
        <v>95029.85</v>
      </c>
      <c r="H25" s="27">
        <f>D25/$C$2-$H$3</f>
        <v>-0.35029850000000001</v>
      </c>
      <c r="I25" s="35">
        <f>1-64*($M$5-0.004*$C$2)/$C$2*H25</f>
        <v>1</v>
      </c>
      <c r="J25" s="19">
        <f>(200*$M$5*I25)/(G25/750+$H$2*G25*G25/(F25+3*G25))</f>
        <v>5.3236597052433829</v>
      </c>
      <c r="K25" s="28" t="s">
        <v>21</v>
      </c>
      <c r="L25" s="29">
        <f t="shared" si="3"/>
        <v>47392</v>
      </c>
      <c r="M25" s="30">
        <f>MIN($M$5,-N24-O24)</f>
        <v>400</v>
      </c>
      <c r="N25" s="31">
        <f t="shared" si="4"/>
        <v>-54557.606725861078</v>
      </c>
      <c r="O25" s="31">
        <f t="shared" si="5"/>
        <v>-56.830840339438623</v>
      </c>
    </row>
    <row r="26" spans="1:15" x14ac:dyDescent="0.2">
      <c r="A26" s="16" t="s">
        <v>22</v>
      </c>
      <c r="B26" s="20">
        <f t="shared" si="7"/>
        <v>45350</v>
      </c>
      <c r="C26" s="7">
        <f t="shared" si="8"/>
        <v>500</v>
      </c>
      <c r="D26" s="8">
        <f t="shared" si="0"/>
        <v>5470.15</v>
      </c>
      <c r="E26" s="8">
        <f t="shared" si="1"/>
        <v>7.8946944444444445E-2</v>
      </c>
      <c r="F26" s="8">
        <f>SUM($D$8:D26)</f>
        <v>25230.300000000003</v>
      </c>
      <c r="G26" s="8">
        <f t="shared" si="6"/>
        <v>94529.85</v>
      </c>
      <c r="H26" s="27">
        <f>D26/$C$2-$H$3</f>
        <v>-0.34529850000000001</v>
      </c>
      <c r="I26" s="35">
        <f>1-64*($M$5-0.004*$C$2)/$C$2*H26</f>
        <v>1</v>
      </c>
      <c r="J26" s="19">
        <f>(200*$M$5*I26)/(G26/750+$H$2*G26*G26/(F26+3*G26))</f>
        <v>5.4493483007085413</v>
      </c>
      <c r="K26" s="28" t="s">
        <v>22</v>
      </c>
      <c r="L26" s="29">
        <f t="shared" si="3"/>
        <v>47423</v>
      </c>
      <c r="M26" s="30">
        <f>MIN($M$5,-N25-O25)</f>
        <v>400</v>
      </c>
      <c r="N26" s="31">
        <f t="shared" si="4"/>
        <v>-54214.437566200519</v>
      </c>
      <c r="O26" s="31">
        <f t="shared" si="5"/>
        <v>-56.473372464792213</v>
      </c>
    </row>
    <row r="27" spans="1:15" x14ac:dyDescent="0.2">
      <c r="A27" s="16" t="s">
        <v>23</v>
      </c>
      <c r="B27" s="20">
        <f t="shared" si="7"/>
        <v>45381</v>
      </c>
      <c r="C27" s="7">
        <f t="shared" si="8"/>
        <v>500</v>
      </c>
      <c r="D27" s="8">
        <f t="shared" si="0"/>
        <v>5970.15</v>
      </c>
      <c r="E27" s="8">
        <f t="shared" si="1"/>
        <v>0.12453152777777779</v>
      </c>
      <c r="F27" s="8">
        <f>SUM($D$8:D27)</f>
        <v>31200.450000000004</v>
      </c>
      <c r="G27" s="8">
        <f t="shared" si="6"/>
        <v>94029.85</v>
      </c>
      <c r="H27" s="27">
        <f>D27/$C$2-$H$3</f>
        <v>-0.3402985</v>
      </c>
      <c r="I27" s="35">
        <f>1-64*($M$5-0.004*$C$2)/$C$2*H27</f>
        <v>1</v>
      </c>
      <c r="J27" s="19">
        <f>(200*$M$5*I27)/(G27/750+$H$2*G27*G27/(F27+3*G27))</f>
        <v>5.5862229453098893</v>
      </c>
      <c r="K27" s="28" t="s">
        <v>23</v>
      </c>
      <c r="L27" s="29">
        <f t="shared" si="3"/>
        <v>47453</v>
      </c>
      <c r="M27" s="30">
        <f>MIN($M$5,-N26-O26)</f>
        <v>400</v>
      </c>
      <c r="N27" s="31">
        <f t="shared" si="4"/>
        <v>-53870.910938665314</v>
      </c>
      <c r="O27" s="31">
        <f t="shared" si="5"/>
        <v>-56.115532227776377</v>
      </c>
    </row>
    <row r="28" spans="1:15" x14ac:dyDescent="0.2">
      <c r="A28" s="16" t="s">
        <v>24</v>
      </c>
      <c r="B28" s="20">
        <f t="shared" si="7"/>
        <v>45412</v>
      </c>
      <c r="C28" s="7">
        <f t="shared" si="8"/>
        <v>500</v>
      </c>
      <c r="D28" s="8">
        <f t="shared" si="0"/>
        <v>6470.15</v>
      </c>
      <c r="E28" s="8">
        <f t="shared" si="1"/>
        <v>0.17428277777777779</v>
      </c>
      <c r="F28" s="8">
        <f>SUM($D$8:D28)</f>
        <v>37670.600000000006</v>
      </c>
      <c r="G28" s="8">
        <f t="shared" si="6"/>
        <v>93529.85</v>
      </c>
      <c r="H28" s="27">
        <f>D28/$C$2-$H$3</f>
        <v>-0.33529850000000005</v>
      </c>
      <c r="I28" s="35">
        <f>1-64*($M$5-0.004*$C$2)/$C$2*H28</f>
        <v>1</v>
      </c>
      <c r="J28" s="19">
        <f>(200*$M$5*I28)/(G28/750+$H$2*G28*G28/(F28+3*G28))</f>
        <v>5.7346121225744202</v>
      </c>
      <c r="K28" s="28" t="s">
        <v>24</v>
      </c>
      <c r="L28" s="29">
        <f t="shared" si="3"/>
        <v>47484</v>
      </c>
      <c r="M28" s="30">
        <f>MIN($M$5,-N27-O27)</f>
        <v>400</v>
      </c>
      <c r="N28" s="31">
        <f t="shared" si="4"/>
        <v>-53527.026470893092</v>
      </c>
      <c r="O28" s="31">
        <f t="shared" si="5"/>
        <v>-55.757319240513645</v>
      </c>
    </row>
    <row r="29" spans="1:15" x14ac:dyDescent="0.2">
      <c r="A29" s="16" t="s">
        <v>25</v>
      </c>
      <c r="B29" s="20">
        <f t="shared" si="7"/>
        <v>45442</v>
      </c>
      <c r="C29" s="7">
        <f t="shared" si="8"/>
        <v>500</v>
      </c>
      <c r="D29" s="8">
        <f t="shared" si="0"/>
        <v>6970.15</v>
      </c>
      <c r="E29" s="8">
        <f t="shared" si="1"/>
        <v>0.22820069444444446</v>
      </c>
      <c r="F29" s="8">
        <f>SUM($D$8:D29)</f>
        <v>44640.750000000007</v>
      </c>
      <c r="G29" s="8">
        <f t="shared" si="6"/>
        <v>93029.85</v>
      </c>
      <c r="H29" s="27">
        <f>D29/$C$2-$H$3</f>
        <v>-0.33029850000000005</v>
      </c>
      <c r="I29" s="35">
        <f>1-64*($M$5-0.004*$C$2)/$C$2*H29</f>
        <v>1</v>
      </c>
      <c r="J29" s="19">
        <f>(200*$M$5*I29)/(G29/750+$H$2*G29*G29/(F29+3*G29))</f>
        <v>5.8948536350092553</v>
      </c>
      <c r="K29" s="28" t="s">
        <v>25</v>
      </c>
      <c r="L29" s="29">
        <f t="shared" si="3"/>
        <v>47515</v>
      </c>
      <c r="M29" s="30">
        <f>MIN($M$5,-N28-O28)</f>
        <v>400</v>
      </c>
      <c r="N29" s="31">
        <f t="shared" si="4"/>
        <v>-53182.783790133602</v>
      </c>
      <c r="O29" s="31">
        <f t="shared" si="5"/>
        <v>-55.398733114722511</v>
      </c>
    </row>
    <row r="30" spans="1:15" x14ac:dyDescent="0.2">
      <c r="A30" s="16" t="s">
        <v>26</v>
      </c>
      <c r="B30" s="20">
        <f t="shared" si="7"/>
        <v>45473</v>
      </c>
      <c r="C30" s="7">
        <f t="shared" si="8"/>
        <v>500</v>
      </c>
      <c r="D30" s="8">
        <f t="shared" si="0"/>
        <v>7470.15</v>
      </c>
      <c r="E30" s="8">
        <f t="shared" si="1"/>
        <v>0.28628527777777779</v>
      </c>
      <c r="F30" s="8">
        <f>SUM($D$8:D30)</f>
        <v>52110.900000000009</v>
      </c>
      <c r="G30" s="8">
        <f t="shared" si="6"/>
        <v>92529.85</v>
      </c>
      <c r="H30" s="27">
        <f>D30/$C$2-$H$3</f>
        <v>-0.32529850000000005</v>
      </c>
      <c r="I30" s="35">
        <f>1-64*($M$5-0.004*$C$2)/$C$2*H30</f>
        <v>1</v>
      </c>
      <c r="J30" s="19">
        <f>(200*$M$5*I30)/(G30/750+$H$2*G30*G30/(F30+3*G30))</f>
        <v>6.0672948933172002</v>
      </c>
      <c r="K30" s="28" t="s">
        <v>26</v>
      </c>
      <c r="L30" s="29">
        <f t="shared" si="3"/>
        <v>47543</v>
      </c>
      <c r="M30" s="30">
        <f>MIN($M$5,-N29-O29)</f>
        <v>400</v>
      </c>
      <c r="N30" s="31">
        <f t="shared" si="4"/>
        <v>-52838.182523248324</v>
      </c>
      <c r="O30" s="31">
        <f t="shared" si="5"/>
        <v>-55.039773461717004</v>
      </c>
    </row>
    <row r="31" spans="1:15" x14ac:dyDescent="0.2">
      <c r="A31" s="16" t="s">
        <v>27</v>
      </c>
      <c r="B31" s="20">
        <f t="shared" si="7"/>
        <v>45503</v>
      </c>
      <c r="C31" s="7">
        <f t="shared" si="8"/>
        <v>500</v>
      </c>
      <c r="D31" s="8">
        <f t="shared" si="0"/>
        <v>7970.15</v>
      </c>
      <c r="E31" s="8">
        <f t="shared" si="1"/>
        <v>0.34853652777777777</v>
      </c>
      <c r="F31" s="8">
        <f>SUM($D$8:D31)</f>
        <v>60081.05000000001</v>
      </c>
      <c r="G31" s="8">
        <f t="shared" si="6"/>
        <v>92029.85</v>
      </c>
      <c r="H31" s="27">
        <f>D31/$C$2-$H$3</f>
        <v>-0.32029850000000004</v>
      </c>
      <c r="I31" s="35">
        <f>1-64*($M$5-0.004*$C$2)/$C$2*H31</f>
        <v>1</v>
      </c>
      <c r="J31" s="19">
        <f>(200*$M$5*I31)/(G31/750+$H$2*G31*G31/(F31+3*G31))</f>
        <v>6.2522932157254374</v>
      </c>
      <c r="K31" s="28" t="s">
        <v>27</v>
      </c>
      <c r="L31" s="29">
        <f t="shared" si="3"/>
        <v>47574</v>
      </c>
      <c r="M31" s="30">
        <f>MIN($M$5,-N30-O30)</f>
        <v>400</v>
      </c>
      <c r="N31" s="31">
        <f t="shared" si="4"/>
        <v>-52493.222296710039</v>
      </c>
      <c r="O31" s="31">
        <f t="shared" si="5"/>
        <v>-54.680439892406298</v>
      </c>
    </row>
    <row r="32" spans="1:15" x14ac:dyDescent="0.2">
      <c r="A32" s="16" t="s">
        <v>28</v>
      </c>
      <c r="B32" s="20">
        <f t="shared" si="7"/>
        <v>45534</v>
      </c>
      <c r="C32" s="7">
        <f t="shared" si="8"/>
        <v>500</v>
      </c>
      <c r="D32" s="8">
        <f t="shared" si="0"/>
        <v>8470.15</v>
      </c>
      <c r="E32" s="8">
        <f t="shared" si="1"/>
        <v>0.41495444444444446</v>
      </c>
      <c r="F32" s="8">
        <f>SUM($D$8:D32)</f>
        <v>68551.200000000012</v>
      </c>
      <c r="G32" s="8">
        <f t="shared" si="6"/>
        <v>91529.85</v>
      </c>
      <c r="H32" s="27">
        <f>D32/$C$2-$H$3</f>
        <v>-0.31529850000000004</v>
      </c>
      <c r="I32" s="35">
        <f>1-64*($M$5-0.004*$C$2)/$C$2*H32</f>
        <v>1</v>
      </c>
      <c r="J32" s="19">
        <f>(200*$M$5*I32)/(G32/750+$H$2*G32*G32/(F32+3*G32))</f>
        <v>6.4502161378278196</v>
      </c>
      <c r="K32" s="28" t="s">
        <v>28</v>
      </c>
      <c r="L32" s="29">
        <f t="shared" si="3"/>
        <v>47604</v>
      </c>
      <c r="M32" s="30">
        <f>MIN($M$5,-N31-O31)</f>
        <v>400</v>
      </c>
      <c r="N32" s="31">
        <f t="shared" si="4"/>
        <v>-52147.902736602446</v>
      </c>
      <c r="O32" s="31">
        <f t="shared" si="5"/>
        <v>-54.320732017294212</v>
      </c>
    </row>
    <row r="33" spans="1:15" x14ac:dyDescent="0.2">
      <c r="A33" s="16" t="s">
        <v>29</v>
      </c>
      <c r="B33" s="20">
        <f t="shared" si="7"/>
        <v>45565</v>
      </c>
      <c r="C33" s="7">
        <f t="shared" si="8"/>
        <v>500</v>
      </c>
      <c r="D33" s="8">
        <f t="shared" si="0"/>
        <v>8970.15</v>
      </c>
      <c r="E33" s="8">
        <f t="shared" si="1"/>
        <v>0.4855390277777778</v>
      </c>
      <c r="F33" s="8">
        <f>SUM($D$8:D33)</f>
        <v>77521.350000000006</v>
      </c>
      <c r="G33" s="8">
        <f t="shared" si="6"/>
        <v>91029.85</v>
      </c>
      <c r="H33" s="27">
        <f>D33/$C$2-$H$3</f>
        <v>-0.31029850000000003</v>
      </c>
      <c r="I33" s="35">
        <f>1-64*($M$5-0.004*$C$2)/$C$2*H33</f>
        <v>1</v>
      </c>
      <c r="J33" s="19">
        <f>(200*$M$5*I33)/(G33/750+$H$2*G33*G33/(F33+3*G33))</f>
        <v>6.6614417333590552</v>
      </c>
      <c r="K33" s="28" t="s">
        <v>29</v>
      </c>
      <c r="L33" s="29">
        <f t="shared" si="3"/>
        <v>47635</v>
      </c>
      <c r="M33" s="30">
        <f>MIN($M$5,-N32-O32)</f>
        <v>400</v>
      </c>
      <c r="N33" s="31">
        <f t="shared" si="4"/>
        <v>-51802.223468619741</v>
      </c>
      <c r="O33" s="31">
        <f t="shared" si="5"/>
        <v>-53.960649446478897</v>
      </c>
    </row>
    <row r="34" spans="1:15" x14ac:dyDescent="0.2">
      <c r="A34" s="16" t="s">
        <v>30</v>
      </c>
      <c r="B34" s="20">
        <f t="shared" si="7"/>
        <v>45595</v>
      </c>
      <c r="C34" s="7">
        <f t="shared" si="8"/>
        <v>500</v>
      </c>
      <c r="D34" s="8">
        <f t="shared" si="0"/>
        <v>9470.15</v>
      </c>
      <c r="E34" s="8">
        <f t="shared" si="1"/>
        <v>0.56029027777777785</v>
      </c>
      <c r="F34" s="8">
        <f>SUM($D$8:D34)</f>
        <v>86991.5</v>
      </c>
      <c r="G34" s="8">
        <f t="shared" si="6"/>
        <v>90529.85</v>
      </c>
      <c r="H34" s="27">
        <f>D34/$C$2-$H$3</f>
        <v>-0.30529850000000003</v>
      </c>
      <c r="I34" s="35">
        <f>1-64*($M$5-0.004*$C$2)/$C$2*H34</f>
        <v>1</v>
      </c>
      <c r="J34" s="19">
        <f>(200*$M$5*I34)/(G34/750+$H$2*G34*G34/(F34+3*G34))</f>
        <v>6.8863589463379737</v>
      </c>
      <c r="K34" s="28" t="s">
        <v>30</v>
      </c>
      <c r="L34" s="29">
        <f t="shared" si="3"/>
        <v>47665</v>
      </c>
      <c r="M34" s="30">
        <f>MIN($M$5,-N33-O33)</f>
        <v>400</v>
      </c>
      <c r="N34" s="31">
        <f t="shared" si="4"/>
        <v>-51456.184118066223</v>
      </c>
      <c r="O34" s="31">
        <f t="shared" si="5"/>
        <v>-53.600191789652321</v>
      </c>
    </row>
    <row r="35" spans="1:15" x14ac:dyDescent="0.2">
      <c r="A35" s="16" t="s">
        <v>31</v>
      </c>
      <c r="B35" s="20">
        <f t="shared" si="7"/>
        <v>45626</v>
      </c>
      <c r="C35" s="7">
        <f t="shared" si="8"/>
        <v>500</v>
      </c>
      <c r="D35" s="8">
        <f t="shared" si="0"/>
        <v>9970.15</v>
      </c>
      <c r="E35" s="8">
        <f t="shared" si="1"/>
        <v>0.63920819444444454</v>
      </c>
      <c r="F35" s="8">
        <f>SUM($D$8:D35)</f>
        <v>96961.65</v>
      </c>
      <c r="G35" s="8">
        <f t="shared" si="6"/>
        <v>90029.85</v>
      </c>
      <c r="H35" s="27">
        <f>D35/$C$2-$H$3</f>
        <v>-0.30029850000000002</v>
      </c>
      <c r="I35" s="35">
        <f>1-64*($M$5-0.004*$C$2)/$C$2*H35</f>
        <v>1</v>
      </c>
      <c r="J35" s="19">
        <f>(200*$M$5*I35)/(G35/750+$H$2*G35*G35/(F35+3*G35))</f>
        <v>7.125367935036679</v>
      </c>
      <c r="K35" s="28" t="s">
        <v>31</v>
      </c>
      <c r="L35" s="29">
        <f t="shared" si="3"/>
        <v>47696</v>
      </c>
      <c r="M35" s="30">
        <f>MIN($M$5,-N34-O34)</f>
        <v>400</v>
      </c>
      <c r="N35" s="31">
        <f t="shared" si="4"/>
        <v>-51109.784309855873</v>
      </c>
      <c r="O35" s="31">
        <f t="shared" si="5"/>
        <v>-53.239358656099874</v>
      </c>
    </row>
    <row r="36" spans="1:15" x14ac:dyDescent="0.2">
      <c r="A36" s="16" t="s">
        <v>32</v>
      </c>
      <c r="B36" s="20">
        <f t="shared" si="7"/>
        <v>45656</v>
      </c>
      <c r="C36" s="7">
        <f t="shared" si="8"/>
        <v>485</v>
      </c>
      <c r="D36" s="8">
        <f t="shared" si="0"/>
        <v>10455.15</v>
      </c>
      <c r="E36" s="8">
        <f t="shared" si="1"/>
        <v>0.72229277777777789</v>
      </c>
      <c r="F36" s="8">
        <f>SUM($D$8:D36)</f>
        <v>107416.79999999999</v>
      </c>
      <c r="G36" s="8">
        <f t="shared" si="6"/>
        <v>89544.85</v>
      </c>
      <c r="H36" s="27">
        <f>D36/$C$2-$H$3</f>
        <v>-0.2954485</v>
      </c>
      <c r="I36" s="35">
        <f>1-64*($M$5-0.004*$C$2)/$C$2*H36</f>
        <v>1</v>
      </c>
      <c r="J36" s="19">
        <f>(200*$M$5*I36)/(G36/750+$H$2*G36*G36/(F36+3*G36))</f>
        <v>7.3770041432142595</v>
      </c>
      <c r="K36" s="28" t="s">
        <v>32</v>
      </c>
      <c r="L36" s="29">
        <f t="shared" si="3"/>
        <v>47727</v>
      </c>
      <c r="M36" s="30">
        <f>MIN($M$5,-N35-O35)</f>
        <v>400</v>
      </c>
      <c r="N36" s="31">
        <f t="shared" si="4"/>
        <v>-50763.023668511974</v>
      </c>
      <c r="O36" s="31">
        <f t="shared" si="5"/>
        <v>-52.878149654699975</v>
      </c>
    </row>
    <row r="37" spans="1:15" x14ac:dyDescent="0.2">
      <c r="A37" s="16" t="s">
        <v>33</v>
      </c>
      <c r="B37" s="20">
        <f t="shared" si="7"/>
        <v>45687</v>
      </c>
      <c r="C37" s="7">
        <f t="shared" si="8"/>
        <v>500</v>
      </c>
      <c r="D37" s="8">
        <f t="shared" si="0"/>
        <v>10955.869999999999</v>
      </c>
      <c r="E37" s="8">
        <f t="shared" si="1"/>
        <v>8.7132250000000008E-2</v>
      </c>
      <c r="F37" s="8">
        <f>SUM($D$8:D37)</f>
        <v>118372.66999999998</v>
      </c>
      <c r="G37" s="8">
        <f t="shared" si="6"/>
        <v>89044.13</v>
      </c>
      <c r="H37" s="27">
        <f>D37/$C$2-$H$3</f>
        <v>-0.29044130000000001</v>
      </c>
      <c r="I37" s="35">
        <f>1-64*($M$5-0.004*$C$2)/$C$2*H37</f>
        <v>1</v>
      </c>
      <c r="J37" s="19">
        <f>(200*$M$5*I37)/(G37/750+$H$2*G37*G37/(F37+3*G37))</f>
        <v>7.6451472670530407</v>
      </c>
      <c r="K37" s="28" t="s">
        <v>33</v>
      </c>
      <c r="L37" s="29">
        <f t="shared" si="3"/>
        <v>47757</v>
      </c>
      <c r="M37" s="30">
        <f>MIN($M$5,-N36-O36)</f>
        <v>400</v>
      </c>
      <c r="N37" s="31">
        <f t="shared" si="4"/>
        <v>-50415.901818166676</v>
      </c>
      <c r="O37" s="31">
        <f t="shared" si="5"/>
        <v>-52.516564393923623</v>
      </c>
    </row>
    <row r="38" spans="1:15" x14ac:dyDescent="0.2">
      <c r="A38" s="16" t="s">
        <v>34</v>
      </c>
      <c r="B38" s="20">
        <f t="shared" si="7"/>
        <v>45716</v>
      </c>
      <c r="C38" s="7">
        <f t="shared" si="8"/>
        <v>500</v>
      </c>
      <c r="D38" s="8">
        <f t="shared" si="0"/>
        <v>11455.869999999999</v>
      </c>
      <c r="E38" s="8">
        <f t="shared" si="1"/>
        <v>0.17870894444444443</v>
      </c>
      <c r="F38" s="8">
        <f>SUM($D$8:D38)</f>
        <v>129828.53999999998</v>
      </c>
      <c r="G38" s="8">
        <f t="shared" si="6"/>
        <v>88544.13</v>
      </c>
      <c r="H38" s="27">
        <f>D38/$C$2-$H$3</f>
        <v>-0.28544130000000001</v>
      </c>
      <c r="I38" s="35">
        <f>1-64*($M$5-0.004*$C$2)/$C$2*H38</f>
        <v>1</v>
      </c>
      <c r="J38" s="19">
        <f>(200*$M$5*I38)/(G38/750+$H$2*G38*G38/(F38+3*G38))</f>
        <v>7.9285656355949552</v>
      </c>
      <c r="K38" s="28" t="s">
        <v>34</v>
      </c>
      <c r="L38" s="29">
        <f t="shared" si="3"/>
        <v>47788</v>
      </c>
      <c r="M38" s="30">
        <f>MIN($M$5,-N37-O37)</f>
        <v>400</v>
      </c>
      <c r="N38" s="31">
        <f t="shared" si="4"/>
        <v>-50068.418382560601</v>
      </c>
      <c r="O38" s="31">
        <f t="shared" si="5"/>
        <v>-52.154602481833962</v>
      </c>
    </row>
    <row r="39" spans="1:15" x14ac:dyDescent="0.2">
      <c r="A39" s="16" t="s">
        <v>35</v>
      </c>
      <c r="B39" s="20">
        <f t="shared" si="7"/>
        <v>45746</v>
      </c>
      <c r="C39" s="7">
        <f t="shared" si="8"/>
        <v>500</v>
      </c>
      <c r="D39" s="8">
        <f t="shared" si="0"/>
        <v>11955.869999999999</v>
      </c>
      <c r="E39" s="8">
        <f t="shared" si="1"/>
        <v>0.27417452777777773</v>
      </c>
      <c r="F39" s="8">
        <f>SUM($D$8:D39)</f>
        <v>141784.40999999997</v>
      </c>
      <c r="G39" s="8">
        <f t="shared" si="6"/>
        <v>88044.13</v>
      </c>
      <c r="H39" s="27">
        <f>D39/$C$2-$H$3</f>
        <v>-0.2804413</v>
      </c>
      <c r="I39" s="35">
        <f>1-64*($M$5-0.004*$C$2)/$C$2*H39</f>
        <v>1</v>
      </c>
      <c r="J39" s="19">
        <f>(200*$M$5*I39)/(G39/750+$H$2*G39*G39/(F39+3*G39))</f>
        <v>8.2277836742732759</v>
      </c>
      <c r="K39" s="28" t="s">
        <v>35</v>
      </c>
      <c r="L39" s="29">
        <f t="shared" si="3"/>
        <v>47818</v>
      </c>
      <c r="M39" s="30">
        <f>MIN($M$5,-N38-O38)</f>
        <v>400</v>
      </c>
      <c r="N39" s="31">
        <f t="shared" si="4"/>
        <v>-49720.572985042432</v>
      </c>
      <c r="O39" s="31">
        <f t="shared" si="5"/>
        <v>-51.792263526085868</v>
      </c>
    </row>
    <row r="40" spans="1:15" x14ac:dyDescent="0.2">
      <c r="A40" s="16" t="s">
        <v>36</v>
      </c>
      <c r="B40" s="20">
        <f t="shared" si="7"/>
        <v>45777</v>
      </c>
      <c r="C40" s="7">
        <f t="shared" si="8"/>
        <v>500</v>
      </c>
      <c r="D40" s="8">
        <f t="shared" si="0"/>
        <v>12455.869999999999</v>
      </c>
      <c r="E40" s="8">
        <f t="shared" si="1"/>
        <v>0.37380677777777771</v>
      </c>
      <c r="F40" s="8">
        <f>SUM($D$8:D40)</f>
        <v>154240.27999999997</v>
      </c>
      <c r="G40" s="8">
        <f t="shared" si="6"/>
        <v>87544.13</v>
      </c>
      <c r="H40" s="27">
        <f>D40/$C$2-$H$3</f>
        <v>-0.2754413</v>
      </c>
      <c r="I40" s="35">
        <f>1-64*($M$5-0.004*$C$2)/$C$2*H40</f>
        <v>1</v>
      </c>
      <c r="J40" s="19">
        <f>(200*$M$5*I40)/(G40/750+$H$2*G40*G40/(F40+3*G40))</f>
        <v>8.5432628523179464</v>
      </c>
      <c r="K40" s="28" t="s">
        <v>36</v>
      </c>
      <c r="L40" s="29">
        <f t="shared" si="3"/>
        <v>47849</v>
      </c>
      <c r="M40" s="30">
        <f>MIN($M$5,-N39-O39)</f>
        <v>400</v>
      </c>
      <c r="N40" s="31">
        <f t="shared" si="4"/>
        <v>-49372.365248568516</v>
      </c>
      <c r="O40" s="31">
        <f t="shared" si="5"/>
        <v>-51.429547133925546</v>
      </c>
    </row>
    <row r="41" spans="1:15" x14ac:dyDescent="0.2">
      <c r="A41" s="16" t="s">
        <v>37</v>
      </c>
      <c r="B41" s="20">
        <f t="shared" si="7"/>
        <v>45807</v>
      </c>
      <c r="C41" s="7">
        <f t="shared" si="8"/>
        <v>500</v>
      </c>
      <c r="D41" s="8">
        <f t="shared" si="0"/>
        <v>12955.869999999999</v>
      </c>
      <c r="E41" s="8">
        <f t="shared" ref="E41:E72" si="9">MAX(0,IF(MONTH(B41)=1,0,E40)+(D41-C41)*$C$5*30/360+C41*$C$5*(30-DAY(B41))/360)</f>
        <v>0.47760569444444434</v>
      </c>
      <c r="F41" s="8">
        <f>SUM($D$8:D41)</f>
        <v>167196.14999999997</v>
      </c>
      <c r="G41" s="8">
        <f t="shared" si="6"/>
        <v>87044.13</v>
      </c>
      <c r="H41" s="27">
        <f>D41/$C$2-$H$3</f>
        <v>-0.2704413</v>
      </c>
      <c r="I41" s="35">
        <f>1-64*($M$5-0.004*$C$2)/$C$2*H41</f>
        <v>1</v>
      </c>
      <c r="J41" s="19">
        <f>(200*$M$5*I41)/(G41/750+$H$2*G41*G41/(F41+3*G41))</f>
        <v>8.8754781815546409</v>
      </c>
      <c r="K41" s="28" t="s">
        <v>37</v>
      </c>
      <c r="L41" s="29">
        <f t="shared" si="3"/>
        <v>47880</v>
      </c>
      <c r="M41" s="30">
        <f>MIN($M$5,-N40-O40)</f>
        <v>400</v>
      </c>
      <c r="N41" s="31">
        <f t="shared" si="4"/>
        <v>-49023.794795702444</v>
      </c>
      <c r="O41" s="31">
        <f t="shared" ref="O41:O72" si="10">N41*$M$6/12</f>
        <v>-51.066452912190044</v>
      </c>
    </row>
    <row r="42" spans="1:15" x14ac:dyDescent="0.2">
      <c r="A42" s="16" t="s">
        <v>38</v>
      </c>
      <c r="B42" s="20">
        <f t="shared" si="7"/>
        <v>45838</v>
      </c>
      <c r="C42" s="7">
        <f t="shared" si="8"/>
        <v>500</v>
      </c>
      <c r="D42" s="8">
        <f t="shared" si="0"/>
        <v>13455.869999999999</v>
      </c>
      <c r="E42" s="8">
        <f t="shared" si="9"/>
        <v>0.58557127777777773</v>
      </c>
      <c r="F42" s="8">
        <f>SUM($D$8:D42)</f>
        <v>180652.01999999996</v>
      </c>
      <c r="G42" s="8">
        <f t="shared" si="6"/>
        <v>86544.13</v>
      </c>
      <c r="H42" s="27">
        <f>D42/$C$2-$H$3</f>
        <v>-0.26544129999999999</v>
      </c>
      <c r="I42" s="35">
        <f>1-64*($M$5-0.004*$C$2)/$C$2*H42</f>
        <v>1</v>
      </c>
      <c r="J42" s="19">
        <f>(200*$M$5*I42)/(G42/750+$H$2*G42*G42/(F42+3*G42))</f>
        <v>9.2249186573781365</v>
      </c>
      <c r="K42" s="28" t="s">
        <v>38</v>
      </c>
      <c r="L42" s="29">
        <f t="shared" si="3"/>
        <v>47908</v>
      </c>
      <c r="M42" s="30">
        <f>MIN($M$5,-N41-O41)</f>
        <v>400</v>
      </c>
      <c r="N42" s="31">
        <f t="shared" si="4"/>
        <v>-48674.861248614638</v>
      </c>
      <c r="O42" s="31">
        <f t="shared" si="10"/>
        <v>-50.702980467306922</v>
      </c>
    </row>
    <row r="43" spans="1:15" x14ac:dyDescent="0.2">
      <c r="A43" s="16" t="s">
        <v>39</v>
      </c>
      <c r="B43" s="20">
        <f t="shared" si="7"/>
        <v>45868</v>
      </c>
      <c r="C43" s="7">
        <f t="shared" si="8"/>
        <v>500</v>
      </c>
      <c r="D43" s="8">
        <f t="shared" si="0"/>
        <v>13955.869999999999</v>
      </c>
      <c r="E43" s="8">
        <f t="shared" si="9"/>
        <v>0.69770352777777778</v>
      </c>
      <c r="F43" s="8">
        <f>SUM($D$8:D43)</f>
        <v>194607.88999999996</v>
      </c>
      <c r="G43" s="8">
        <f t="shared" ref="G43:G74" si="11">MAX($C$2-D43,50%*$C$2)</f>
        <v>86044.13</v>
      </c>
      <c r="H43" s="27">
        <f>D43/$C$2-$H$3</f>
        <v>-0.26044130000000004</v>
      </c>
      <c r="I43" s="35">
        <f>1-64*($M$5-0.004*$C$2)/$C$2*H43</f>
        <v>1</v>
      </c>
      <c r="J43" s="19">
        <f>(200*$M$5*I43)/(G43/750+$H$2*G43*G43/(F43+3*G43))</f>
        <v>9.5920877160306297</v>
      </c>
      <c r="K43" s="28" t="s">
        <v>39</v>
      </c>
      <c r="L43" s="29">
        <f t="shared" si="3"/>
        <v>47939</v>
      </c>
      <c r="M43" s="30">
        <f>MIN($M$5,-N42-O42)</f>
        <v>400</v>
      </c>
      <c r="N43" s="31">
        <f t="shared" si="4"/>
        <v>-48325.564229081945</v>
      </c>
      <c r="O43" s="31">
        <f t="shared" si="10"/>
        <v>-50.339129405293697</v>
      </c>
    </row>
    <row r="44" spans="1:15" x14ac:dyDescent="0.2">
      <c r="A44" s="16" t="s">
        <v>40</v>
      </c>
      <c r="B44" s="20">
        <f t="shared" si="7"/>
        <v>45899</v>
      </c>
      <c r="C44" s="7">
        <f t="shared" si="8"/>
        <v>500</v>
      </c>
      <c r="D44" s="8">
        <f t="shared" si="0"/>
        <v>14455.869999999999</v>
      </c>
      <c r="E44" s="8">
        <f t="shared" si="9"/>
        <v>0.81400244444444447</v>
      </c>
      <c r="F44" s="8">
        <f>SUM($D$8:D44)</f>
        <v>209063.75999999995</v>
      </c>
      <c r="G44" s="8">
        <f t="shared" si="11"/>
        <v>85544.13</v>
      </c>
      <c r="H44" s="27">
        <f>D44/$C$2-$H$3</f>
        <v>-0.25544130000000004</v>
      </c>
      <c r="I44" s="35">
        <f>1-64*($M$5-0.004*$C$2)/$C$2*H44</f>
        <v>1</v>
      </c>
      <c r="J44" s="19">
        <f>(200*$M$5*I44)/(G44/750+$H$2*G44*G44/(F44+3*G44))</f>
        <v>9.9775037088710352</v>
      </c>
      <c r="K44" s="28" t="s">
        <v>40</v>
      </c>
      <c r="L44" s="29">
        <f t="shared" si="3"/>
        <v>47969</v>
      </c>
      <c r="M44" s="30">
        <f>MIN($M$5,-N43-O43)</f>
        <v>400</v>
      </c>
      <c r="N44" s="31">
        <f t="shared" si="4"/>
        <v>-47975.903358487238</v>
      </c>
      <c r="O44" s="31">
        <f t="shared" si="10"/>
        <v>-49.974899331757541</v>
      </c>
    </row>
    <row r="45" spans="1:15" x14ac:dyDescent="0.2">
      <c r="A45" s="16" t="s">
        <v>41</v>
      </c>
      <c r="B45" s="20">
        <f t="shared" si="7"/>
        <v>45930</v>
      </c>
      <c r="C45" s="7">
        <f t="shared" si="8"/>
        <v>500</v>
      </c>
      <c r="D45" s="8">
        <f t="shared" si="0"/>
        <v>14955.869999999999</v>
      </c>
      <c r="E45" s="8">
        <f t="shared" si="9"/>
        <v>0.93446802777777782</v>
      </c>
      <c r="F45" s="8">
        <f>SUM($D$8:D45)</f>
        <v>224019.62999999995</v>
      </c>
      <c r="G45" s="8">
        <f t="shared" si="11"/>
        <v>85044.13</v>
      </c>
      <c r="H45" s="27">
        <f>D45/$C$2-$H$3</f>
        <v>-0.25044130000000003</v>
      </c>
      <c r="I45" s="35">
        <f>1-64*($M$5-0.004*$C$2)/$C$2*H45</f>
        <v>1</v>
      </c>
      <c r="J45" s="19">
        <f>(200*$M$5*I45)/(G45/750+$H$2*G45*G45/(F45+3*G45))</f>
        <v>10.381700394354086</v>
      </c>
      <c r="K45" s="28" t="s">
        <v>41</v>
      </c>
      <c r="L45" s="29">
        <f t="shared" si="3"/>
        <v>48000</v>
      </c>
      <c r="M45" s="30">
        <f>MIN($M$5,-N44-O44)</f>
        <v>400</v>
      </c>
      <c r="N45" s="31">
        <f t="shared" si="4"/>
        <v>-47625.878257818993</v>
      </c>
      <c r="O45" s="31">
        <f t="shared" si="10"/>
        <v>-49.610289851894784</v>
      </c>
    </row>
    <row r="46" spans="1:15" x14ac:dyDescent="0.2">
      <c r="A46" s="16" t="s">
        <v>42</v>
      </c>
      <c r="B46" s="20">
        <f t="shared" si="7"/>
        <v>45960</v>
      </c>
      <c r="C46" s="7">
        <f t="shared" si="8"/>
        <v>500</v>
      </c>
      <c r="D46" s="8">
        <f t="shared" si="0"/>
        <v>15455.869999999999</v>
      </c>
      <c r="E46" s="8">
        <f t="shared" si="9"/>
        <v>1.0591002777777778</v>
      </c>
      <c r="F46" s="8">
        <f>SUM($D$8:D46)</f>
        <v>239475.49999999994</v>
      </c>
      <c r="G46" s="8">
        <f t="shared" si="11"/>
        <v>84544.13</v>
      </c>
      <c r="H46" s="27">
        <f>D46/$C$2-$H$3</f>
        <v>-0.24544130000000003</v>
      </c>
      <c r="I46" s="35">
        <f>1-64*($M$5-0.004*$C$2)/$C$2*H46</f>
        <v>1</v>
      </c>
      <c r="J46" s="19">
        <f>(200*$M$5*I46)/(G46/750+$H$2*G46*G46/(F46+3*G46))</f>
        <v>10.805227448472467</v>
      </c>
      <c r="K46" s="28" t="s">
        <v>42</v>
      </c>
      <c r="L46" s="29">
        <f t="shared" si="3"/>
        <v>48030</v>
      </c>
      <c r="M46" s="30">
        <f>MIN($M$5,-N45-O45)</f>
        <v>400</v>
      </c>
      <c r="N46" s="31">
        <f t="shared" si="4"/>
        <v>-47275.488547670888</v>
      </c>
      <c r="O46" s="31">
        <f t="shared" si="10"/>
        <v>-49.245300570490514</v>
      </c>
    </row>
    <row r="47" spans="1:15" x14ac:dyDescent="0.2">
      <c r="A47" s="16" t="s">
        <v>43</v>
      </c>
      <c r="B47" s="20">
        <f t="shared" si="7"/>
        <v>45991</v>
      </c>
      <c r="C47" s="7">
        <f t="shared" si="8"/>
        <v>500</v>
      </c>
      <c r="D47" s="8">
        <f t="shared" si="0"/>
        <v>15955.869999999999</v>
      </c>
      <c r="E47" s="8">
        <f t="shared" si="9"/>
        <v>1.1878991944444444</v>
      </c>
      <c r="F47" s="8">
        <f>SUM($D$8:D47)</f>
        <v>255431.36999999994</v>
      </c>
      <c r="G47" s="8">
        <f t="shared" si="11"/>
        <v>84044.13</v>
      </c>
      <c r="H47" s="27">
        <f>D47/$C$2-$H$3</f>
        <v>-0.24044130000000002</v>
      </c>
      <c r="I47" s="35">
        <f>1-64*($M$5-0.004*$C$2)/$C$2*H47</f>
        <v>1</v>
      </c>
      <c r="J47" s="19">
        <f>(200*$M$5*I47)/(G47/750+$H$2*G47*G47/(F47+3*G47))</f>
        <v>11.248650994451451</v>
      </c>
      <c r="K47" s="28" t="s">
        <v>43</v>
      </c>
      <c r="L47" s="29">
        <f t="shared" si="3"/>
        <v>48061</v>
      </c>
      <c r="M47" s="30">
        <f>MIN($M$5,-N46-O46)</f>
        <v>400</v>
      </c>
      <c r="N47" s="31">
        <f t="shared" si="4"/>
        <v>-46924.733848241376</v>
      </c>
      <c r="O47" s="31">
        <f t="shared" si="10"/>
        <v>-48.879931091918102</v>
      </c>
    </row>
    <row r="48" spans="1:15" x14ac:dyDescent="0.2">
      <c r="A48" s="16" t="s">
        <v>44</v>
      </c>
      <c r="B48" s="20">
        <f t="shared" si="7"/>
        <v>46021</v>
      </c>
      <c r="C48" s="7">
        <f t="shared" si="8"/>
        <v>485</v>
      </c>
      <c r="D48" s="8">
        <f t="shared" si="0"/>
        <v>16440.87</v>
      </c>
      <c r="E48" s="8">
        <f t="shared" si="9"/>
        <v>1.3208647777777778</v>
      </c>
      <c r="F48" s="8">
        <f>SUM($D$8:D48)</f>
        <v>271872.23999999993</v>
      </c>
      <c r="G48" s="8">
        <f t="shared" si="11"/>
        <v>83559.13</v>
      </c>
      <c r="H48" s="27">
        <f>D48/$C$2-$H$3</f>
        <v>-0.23559130000000003</v>
      </c>
      <c r="I48" s="35">
        <f>1-64*($M$5-0.004*$C$2)/$C$2*H48</f>
        <v>1</v>
      </c>
      <c r="J48" s="19">
        <f>(200*$M$5*I48)/(G48/750+$H$2*G48*G48/(F48+3*G48))</f>
        <v>11.709044946816197</v>
      </c>
      <c r="K48" s="28" t="s">
        <v>44</v>
      </c>
      <c r="L48" s="29">
        <f t="shared" si="3"/>
        <v>48092</v>
      </c>
      <c r="M48" s="30">
        <f>MIN($M$5,-N47-O47)</f>
        <v>400</v>
      </c>
      <c r="N48" s="31">
        <f t="shared" si="4"/>
        <v>-46573.613779333296</v>
      </c>
      <c r="O48" s="31">
        <f t="shared" si="10"/>
        <v>-48.514181020138857</v>
      </c>
    </row>
    <row r="49" spans="1:18" x14ac:dyDescent="0.2">
      <c r="A49" s="16" t="s">
        <v>45</v>
      </c>
      <c r="B49" s="20">
        <f t="shared" si="7"/>
        <v>46052</v>
      </c>
      <c r="C49" s="7">
        <f t="shared" si="8"/>
        <v>500</v>
      </c>
      <c r="D49" s="8">
        <f t="shared" si="0"/>
        <v>16942.189999999999</v>
      </c>
      <c r="E49" s="8">
        <f t="shared" si="9"/>
        <v>0.13701824999999998</v>
      </c>
      <c r="F49" s="8">
        <f>SUM($D$8:D49)</f>
        <v>288814.42999999993</v>
      </c>
      <c r="G49" s="8">
        <f t="shared" si="11"/>
        <v>83057.81</v>
      </c>
      <c r="H49" s="27">
        <f>D49/$C$2-$H$3</f>
        <v>-0.23057810000000004</v>
      </c>
      <c r="I49" s="35">
        <f>1-64*($M$5-0.004*$C$2)/$C$2*H49</f>
        <v>1</v>
      </c>
      <c r="J49" s="19">
        <f>(200*$M$5*I49)/(G49/750+$H$2*G49*G49/(F49+3*G49))</f>
        <v>12.193829284927372</v>
      </c>
      <c r="K49" s="28" t="s">
        <v>45</v>
      </c>
      <c r="L49" s="29">
        <f t="shared" si="3"/>
        <v>48122</v>
      </c>
      <c r="M49" s="30">
        <f>MIN($M$5,-N48-O48)</f>
        <v>400</v>
      </c>
      <c r="N49" s="31">
        <f t="shared" si="4"/>
        <v>-46222.127960353435</v>
      </c>
      <c r="O49" s="31">
        <f t="shared" si="10"/>
        <v>-48.148049958701499</v>
      </c>
    </row>
    <row r="50" spans="1:18" x14ac:dyDescent="0.2">
      <c r="A50" s="16" t="s">
        <v>46</v>
      </c>
      <c r="B50" s="20">
        <f t="shared" si="7"/>
        <v>46081</v>
      </c>
      <c r="C50" s="7">
        <f t="shared" si="8"/>
        <v>500</v>
      </c>
      <c r="D50" s="8">
        <f t="shared" si="0"/>
        <v>17442.189999999999</v>
      </c>
      <c r="E50" s="8">
        <f t="shared" si="9"/>
        <v>0.27848094444444443</v>
      </c>
      <c r="F50" s="8">
        <f>SUM($D$8:D50)</f>
        <v>306256.61999999994</v>
      </c>
      <c r="G50" s="8">
        <f t="shared" si="11"/>
        <v>82557.81</v>
      </c>
      <c r="H50" s="27">
        <f>D50/$C$2-$H$3</f>
        <v>-0.22557810000000003</v>
      </c>
      <c r="I50" s="35">
        <f>1-64*($M$5-0.004*$C$2)/$C$2*H50</f>
        <v>1</v>
      </c>
      <c r="J50" s="19">
        <f>(200*$M$5*I50)/(G50/750+$H$2*G50*G50/(F50+3*G50))</f>
        <v>12.700017380211371</v>
      </c>
      <c r="K50" s="28" t="s">
        <v>46</v>
      </c>
      <c r="L50" s="29">
        <f t="shared" si="3"/>
        <v>48153</v>
      </c>
      <c r="M50" s="30">
        <f>MIN($M$5,-N49-O49)</f>
        <v>400</v>
      </c>
      <c r="N50" s="31">
        <f t="shared" si="4"/>
        <v>-45870.27601031214</v>
      </c>
      <c r="O50" s="31">
        <f t="shared" si="10"/>
        <v>-47.781537510741821</v>
      </c>
    </row>
    <row r="51" spans="1:18" x14ac:dyDescent="0.2">
      <c r="A51" s="16" t="s">
        <v>47</v>
      </c>
      <c r="B51" s="20">
        <f t="shared" si="7"/>
        <v>46111</v>
      </c>
      <c r="C51" s="7">
        <f t="shared" si="8"/>
        <v>500</v>
      </c>
      <c r="D51" s="8">
        <f t="shared" si="0"/>
        <v>17942.189999999999</v>
      </c>
      <c r="E51" s="8">
        <f t="shared" si="9"/>
        <v>0.42383252777777775</v>
      </c>
      <c r="F51" s="8">
        <f>SUM($D$8:D51)</f>
        <v>324198.80999999994</v>
      </c>
      <c r="G51" s="8">
        <f t="shared" si="11"/>
        <v>82057.81</v>
      </c>
      <c r="H51" s="27">
        <f>D51/$C$2-$H$3</f>
        <v>-0.22057810000000003</v>
      </c>
      <c r="I51" s="35">
        <f>1-64*($M$5-0.004*$C$2)/$C$2*H51</f>
        <v>1</v>
      </c>
      <c r="J51" s="19">
        <f>(200*$M$5*I51)/(G51/750+$H$2*G51*G51/(F51+3*G51))</f>
        <v>13.228526000403654</v>
      </c>
      <c r="K51" s="28" t="s">
        <v>47</v>
      </c>
      <c r="L51" s="29">
        <f t="shared" si="3"/>
        <v>48183</v>
      </c>
      <c r="M51" s="30">
        <f>MIN($M$5,-N50-O50)</f>
        <v>400</v>
      </c>
      <c r="N51" s="31">
        <f t="shared" si="4"/>
        <v>-45518.057547822878</v>
      </c>
      <c r="O51" s="31">
        <f t="shared" si="10"/>
        <v>-47.414643278982169</v>
      </c>
    </row>
    <row r="52" spans="1:18" x14ac:dyDescent="0.2">
      <c r="A52" s="16" t="s">
        <v>48</v>
      </c>
      <c r="B52" s="20">
        <f t="shared" si="7"/>
        <v>46142</v>
      </c>
      <c r="C52" s="7">
        <f t="shared" si="8"/>
        <v>500</v>
      </c>
      <c r="D52" s="8">
        <f t="shared" si="0"/>
        <v>18442.189999999999</v>
      </c>
      <c r="E52" s="8">
        <f t="shared" si="9"/>
        <v>0.57335077777777776</v>
      </c>
      <c r="F52" s="8">
        <f>SUM($D$8:D52)</f>
        <v>342640.99999999994</v>
      </c>
      <c r="G52" s="8">
        <f t="shared" si="11"/>
        <v>81557.81</v>
      </c>
      <c r="H52" s="27">
        <f>D52/$C$2-$H$3</f>
        <v>-0.21557810000000002</v>
      </c>
      <c r="I52" s="35">
        <f>1-64*($M$5-0.004*$C$2)/$C$2*H52</f>
        <v>1</v>
      </c>
      <c r="J52" s="19">
        <f>(200*$M$5*I52)/(G52/750+$H$2*G52*G52/(F52+3*G52))</f>
        <v>13.780011667797975</v>
      </c>
      <c r="K52" s="28" t="s">
        <v>48</v>
      </c>
      <c r="L52" s="29">
        <f t="shared" si="3"/>
        <v>48214</v>
      </c>
      <c r="M52" s="30">
        <f>MIN($M$5,-N51-O51)</f>
        <v>400</v>
      </c>
      <c r="N52" s="31">
        <f t="shared" si="4"/>
        <v>-45165.472191101864</v>
      </c>
      <c r="O52" s="31">
        <f t="shared" si="10"/>
        <v>-47.047366865731107</v>
      </c>
    </row>
    <row r="53" spans="1:18" x14ac:dyDescent="0.2">
      <c r="A53" s="16" t="s">
        <v>49</v>
      </c>
      <c r="B53" s="20">
        <f t="shared" si="7"/>
        <v>46172</v>
      </c>
      <c r="C53" s="7">
        <f t="shared" si="8"/>
        <v>500</v>
      </c>
      <c r="D53" s="8">
        <f t="shared" si="0"/>
        <v>18942.189999999999</v>
      </c>
      <c r="E53" s="8">
        <f t="shared" si="9"/>
        <v>0.72703569444444449</v>
      </c>
      <c r="F53" s="8">
        <f>SUM($D$8:D53)</f>
        <v>361583.18999999994</v>
      </c>
      <c r="G53" s="8">
        <f t="shared" si="11"/>
        <v>81057.81</v>
      </c>
      <c r="H53" s="27">
        <f>D53/$C$2-$H$3</f>
        <v>-0.21057810000000005</v>
      </c>
      <c r="I53" s="35">
        <f>1-64*($M$5-0.004*$C$2)/$C$2*H53</f>
        <v>1</v>
      </c>
      <c r="J53" s="19">
        <f>(200*$M$5*I53)/(G53/750+$H$2*G53*G53/(F53+3*G53))</f>
        <v>14.355150965618513</v>
      </c>
      <c r="K53" s="28" t="s">
        <v>49</v>
      </c>
      <c r="L53" s="29">
        <f t="shared" si="3"/>
        <v>48245</v>
      </c>
      <c r="M53" s="30">
        <f>MIN($M$5,-N52-O52)</f>
        <v>400</v>
      </c>
      <c r="N53" s="31">
        <f t="shared" si="4"/>
        <v>-44812.519557967593</v>
      </c>
      <c r="O53" s="31">
        <f t="shared" si="10"/>
        <v>-46.679707872882915</v>
      </c>
    </row>
    <row r="54" spans="1:18" x14ac:dyDescent="0.2">
      <c r="A54" s="16" t="s">
        <v>50</v>
      </c>
      <c r="B54" s="20">
        <f t="shared" si="7"/>
        <v>46203</v>
      </c>
      <c r="C54" s="7">
        <f t="shared" si="8"/>
        <v>500</v>
      </c>
      <c r="D54" s="8">
        <f t="shared" si="0"/>
        <v>19442.189999999999</v>
      </c>
      <c r="E54" s="8">
        <f t="shared" si="9"/>
        <v>0.88488727777777787</v>
      </c>
      <c r="F54" s="8">
        <f>SUM($D$8:D54)</f>
        <v>381025.37999999995</v>
      </c>
      <c r="G54" s="8">
        <f t="shared" si="11"/>
        <v>80557.81</v>
      </c>
      <c r="H54" s="27">
        <f>D54/$C$2-$H$3</f>
        <v>-0.20557810000000004</v>
      </c>
      <c r="I54" s="35">
        <f>1-64*($M$5-0.004*$C$2)/$C$2*H54</f>
        <v>1</v>
      </c>
      <c r="J54" s="19">
        <f>(200*$M$5*I54)/(G54/750+$H$2*G54*G54/(F54+3*G54))</f>
        <v>14.954641227364316</v>
      </c>
      <c r="K54" s="28" t="s">
        <v>50</v>
      </c>
      <c r="L54" s="29">
        <f t="shared" si="3"/>
        <v>48274</v>
      </c>
      <c r="M54" s="30">
        <f>MIN($M$5,-N53-O53)</f>
        <v>400</v>
      </c>
      <c r="N54" s="31">
        <f t="shared" si="4"/>
        <v>-44459.199265840478</v>
      </c>
      <c r="O54" s="31">
        <f t="shared" si="10"/>
        <v>-46.311665901917166</v>
      </c>
    </row>
    <row r="55" spans="1:18" x14ac:dyDescent="0.2">
      <c r="A55" s="16" t="s">
        <v>51</v>
      </c>
      <c r="B55" s="20">
        <f t="shared" si="7"/>
        <v>46233</v>
      </c>
      <c r="C55" s="7">
        <f t="shared" si="8"/>
        <v>500</v>
      </c>
      <c r="D55" s="8">
        <f t="shared" si="0"/>
        <v>19942.189999999999</v>
      </c>
      <c r="E55" s="8">
        <f t="shared" si="9"/>
        <v>1.0469055277777779</v>
      </c>
      <c r="F55" s="8">
        <f>SUM($D$8:D55)</f>
        <v>400967.56999999995</v>
      </c>
      <c r="G55" s="8">
        <f t="shared" si="11"/>
        <v>80057.81</v>
      </c>
      <c r="H55" s="27">
        <f>D55/$C$2-$H$3</f>
        <v>-0.20057810000000004</v>
      </c>
      <c r="I55" s="35">
        <f>1-64*($M$5-0.004*$C$2)/$C$2*H55</f>
        <v>1</v>
      </c>
      <c r="J55" s="19">
        <f>(200*$M$5*I55)/(G55/750+$H$2*G55*G55/(F55+3*G55))</f>
        <v>15.579201253259358</v>
      </c>
      <c r="K55" s="28" t="s">
        <v>51</v>
      </c>
      <c r="L55" s="29">
        <f t="shared" si="3"/>
        <v>48305</v>
      </c>
      <c r="M55" s="30">
        <f>MIN($M$5,-N54-O54)</f>
        <v>400</v>
      </c>
      <c r="N55" s="31">
        <f t="shared" si="4"/>
        <v>-44105.510931742392</v>
      </c>
      <c r="O55" s="31">
        <f t="shared" si="10"/>
        <v>-45.943240553898328</v>
      </c>
    </row>
    <row r="56" spans="1:18" x14ac:dyDescent="0.2">
      <c r="A56" s="16" t="s">
        <v>52</v>
      </c>
      <c r="B56" s="20">
        <f t="shared" si="7"/>
        <v>46264</v>
      </c>
      <c r="C56" s="7">
        <f t="shared" si="8"/>
        <v>500</v>
      </c>
      <c r="D56" s="8">
        <f t="shared" si="0"/>
        <v>20442.189999999999</v>
      </c>
      <c r="E56" s="8">
        <f t="shared" si="9"/>
        <v>1.2130904444444446</v>
      </c>
      <c r="F56" s="8">
        <f>SUM($D$8:D56)</f>
        <v>421409.75999999995</v>
      </c>
      <c r="G56" s="8">
        <f t="shared" si="11"/>
        <v>79557.81</v>
      </c>
      <c r="H56" s="27">
        <f>D56/$C$2-$H$3</f>
        <v>-0.19557810000000003</v>
      </c>
      <c r="I56" s="35">
        <f>1-64*($M$5-0.004*$C$2)/$C$2*H56</f>
        <v>1</v>
      </c>
      <c r="J56" s="19">
        <f>(200*$M$5*I56)/(G56/750+$H$2*G56*G56/(F56+3*G56))</f>
        <v>16.22957205502712</v>
      </c>
      <c r="K56" s="28" t="s">
        <v>52</v>
      </c>
      <c r="L56" s="29">
        <f t="shared" si="3"/>
        <v>48335</v>
      </c>
      <c r="M56" s="30">
        <f>MIN($M$5,-N55-O55)</f>
        <v>400</v>
      </c>
      <c r="N56" s="31">
        <f t="shared" si="4"/>
        <v>-43751.454172296289</v>
      </c>
      <c r="O56" s="31">
        <f t="shared" si="10"/>
        <v>-45.574431429475304</v>
      </c>
    </row>
    <row r="57" spans="1:18" x14ac:dyDescent="0.2">
      <c r="A57" s="21" t="s">
        <v>53</v>
      </c>
      <c r="B57" s="20">
        <f t="shared" si="7"/>
        <v>46295</v>
      </c>
      <c r="C57" s="7">
        <f t="shared" si="8"/>
        <v>500</v>
      </c>
      <c r="D57" s="8">
        <f t="shared" si="0"/>
        <v>20942.189999999999</v>
      </c>
      <c r="E57" s="8">
        <f t="shared" si="9"/>
        <v>1.3834420277777779</v>
      </c>
      <c r="F57" s="8">
        <f>SUM($D$8:D57)</f>
        <v>442351.94999999995</v>
      </c>
      <c r="G57" s="8">
        <f t="shared" si="11"/>
        <v>79057.81</v>
      </c>
      <c r="H57" s="27">
        <f>D57/$C$2-$H$3</f>
        <v>-0.19057810000000003</v>
      </c>
      <c r="I57" s="35">
        <f>1-64*($M$5-0.004*$C$2)/$C$2*H57</f>
        <v>1</v>
      </c>
      <c r="J57" s="19">
        <f>(200*$M$5*I57)/(G57/750+$H$2*G57*G57/(F57+3*G57))</f>
        <v>16.906517630270912</v>
      </c>
      <c r="K57" s="28" t="s">
        <v>53</v>
      </c>
      <c r="L57" s="29">
        <f t="shared" si="3"/>
        <v>48366</v>
      </c>
      <c r="M57" s="30">
        <f>MIN($M$5,-N56-O56)</f>
        <v>400</v>
      </c>
      <c r="N57" s="31">
        <f t="shared" si="4"/>
        <v>-43397.028603725768</v>
      </c>
      <c r="O57" s="31">
        <f t="shared" si="10"/>
        <v>-45.205238128881007</v>
      </c>
    </row>
    <row r="58" spans="1:18" s="2" customFormat="1" x14ac:dyDescent="0.2">
      <c r="A58" s="21" t="s">
        <v>54</v>
      </c>
      <c r="B58" s="20">
        <f t="shared" si="7"/>
        <v>46325</v>
      </c>
      <c r="C58" s="7">
        <f t="shared" si="8"/>
        <v>500</v>
      </c>
      <c r="D58" s="8">
        <f t="shared" si="0"/>
        <v>21442.19</v>
      </c>
      <c r="E58" s="8">
        <f t="shared" si="9"/>
        <v>1.5579602777777779</v>
      </c>
      <c r="F58" s="8">
        <f>SUM($D$8:D58)</f>
        <v>463794.13999999996</v>
      </c>
      <c r="G58" s="8">
        <f t="shared" si="11"/>
        <v>78557.81</v>
      </c>
      <c r="H58" s="27">
        <f>D58/$C$2-$H$3</f>
        <v>-0.18557810000000002</v>
      </c>
      <c r="I58" s="35">
        <f>1-64*($M$5-0.004*$C$2)/$C$2*H58</f>
        <v>1</v>
      </c>
      <c r="J58" s="19">
        <f>(200*$M$5*I58)/(G58/750+$H$2*G58*G58/(F58+3*G58))</f>
        <v>17.610825767806993</v>
      </c>
      <c r="K58" s="28" t="s">
        <v>54</v>
      </c>
      <c r="L58" s="29">
        <f t="shared" si="3"/>
        <v>48396</v>
      </c>
      <c r="M58" s="30">
        <f>MIN($M$5,-N57-O57)</f>
        <v>400</v>
      </c>
      <c r="N58" s="31">
        <f t="shared" si="4"/>
        <v>-43042.23384185465</v>
      </c>
      <c r="O58" s="31">
        <f t="shared" si="10"/>
        <v>-44.835660251931927</v>
      </c>
      <c r="R58" s="1"/>
    </row>
    <row r="59" spans="1:18" s="2" customFormat="1" x14ac:dyDescent="0.2">
      <c r="A59" s="21" t="s">
        <v>55</v>
      </c>
      <c r="B59" s="20">
        <f t="shared" si="7"/>
        <v>46356</v>
      </c>
      <c r="C59" s="7">
        <f t="shared" si="8"/>
        <v>500</v>
      </c>
      <c r="D59" s="8">
        <f t="shared" si="0"/>
        <v>21942.19</v>
      </c>
      <c r="E59" s="8">
        <f t="shared" si="9"/>
        <v>1.7366451944444445</v>
      </c>
      <c r="F59" s="8">
        <f>SUM($D$8:D59)</f>
        <v>485736.32999999996</v>
      </c>
      <c r="G59" s="8">
        <f t="shared" si="11"/>
        <v>78057.81</v>
      </c>
      <c r="H59" s="27">
        <f>D59/$C$2-$H$3</f>
        <v>-0.18057810000000005</v>
      </c>
      <c r="I59" s="35">
        <f>1-64*($M$5-0.004*$C$2)/$C$2*H59</f>
        <v>1</v>
      </c>
      <c r="J59" s="19">
        <f>(200*$M$5*I59)/(G59/750+$H$2*G59*G59/(F59+3*G59))</f>
        <v>18.343308885367264</v>
      </c>
      <c r="K59" s="28" t="s">
        <v>55</v>
      </c>
      <c r="L59" s="29">
        <f t="shared" si="3"/>
        <v>48427</v>
      </c>
      <c r="M59" s="30">
        <f>MIN($M$5,-N58-O58)</f>
        <v>400</v>
      </c>
      <c r="N59" s="31">
        <f t="shared" si="4"/>
        <v>-42687.069502106584</v>
      </c>
      <c r="O59" s="31">
        <f t="shared" si="10"/>
        <v>-44.465697398027693</v>
      </c>
      <c r="R59" s="1"/>
    </row>
    <row r="60" spans="1:18" s="2" customFormat="1" x14ac:dyDescent="0.2">
      <c r="A60" s="21" t="s">
        <v>56</v>
      </c>
      <c r="B60" s="20">
        <f t="shared" si="7"/>
        <v>46386</v>
      </c>
      <c r="C60" s="7">
        <f t="shared" si="8"/>
        <v>485</v>
      </c>
      <c r="D60" s="8">
        <f t="shared" si="0"/>
        <v>22427.19</v>
      </c>
      <c r="E60" s="8">
        <f t="shared" si="9"/>
        <v>1.9194967777777778</v>
      </c>
      <c r="F60" s="8">
        <f>SUM($D$8:D60)</f>
        <v>508163.51999999996</v>
      </c>
      <c r="G60" s="8">
        <f t="shared" si="11"/>
        <v>77572.81</v>
      </c>
      <c r="H60" s="27">
        <f>D60/$C$2-$H$3</f>
        <v>-0.17572810000000003</v>
      </c>
      <c r="I60" s="35">
        <f>1-64*($M$5-0.004*$C$2)/$C$2*H60</f>
        <v>1</v>
      </c>
      <c r="J60" s="19">
        <f>(200*$M$5*I60)/(G60/750+$H$2*G60*G60/(F60+3*G60))</f>
        <v>19.098262582434742</v>
      </c>
      <c r="K60" s="28" t="s">
        <v>56</v>
      </c>
      <c r="L60" s="29">
        <f t="shared" si="3"/>
        <v>48458</v>
      </c>
      <c r="M60" s="30">
        <f>MIN($M$5,-N59-O59)</f>
        <v>400</v>
      </c>
      <c r="N60" s="31">
        <f t="shared" si="4"/>
        <v>-42331.535199504615</v>
      </c>
      <c r="O60" s="31">
        <f t="shared" si="10"/>
        <v>-44.09534916615064</v>
      </c>
      <c r="R60" s="1"/>
    </row>
    <row r="61" spans="1:18" s="2" customFormat="1" x14ac:dyDescent="0.2">
      <c r="A61" s="21" t="s">
        <v>57</v>
      </c>
      <c r="B61" s="20">
        <f t="shared" si="7"/>
        <v>46417</v>
      </c>
      <c r="C61" s="7">
        <f t="shared" si="8"/>
        <v>500</v>
      </c>
      <c r="D61" s="8">
        <f t="shared" si="0"/>
        <v>22929.109999999997</v>
      </c>
      <c r="E61" s="8">
        <f t="shared" si="9"/>
        <v>0.18690925</v>
      </c>
      <c r="F61" s="8">
        <f>SUM($D$8:D61)</f>
        <v>531092.63</v>
      </c>
      <c r="G61" s="8">
        <f t="shared" si="11"/>
        <v>77070.89</v>
      </c>
      <c r="H61" s="27">
        <f>D61/$C$2-$H$3</f>
        <v>-0.17070890000000005</v>
      </c>
      <c r="I61" s="35">
        <f>1-64*($M$5-0.004*$C$2)/$C$2*H61</f>
        <v>1</v>
      </c>
      <c r="J61" s="19">
        <f>(200*$M$5*I61)/(G61/750+$H$2*G61*G61/(F61+3*G61))</f>
        <v>19.889795395566232</v>
      </c>
      <c r="K61" s="28" t="s">
        <v>57</v>
      </c>
      <c r="L61" s="29">
        <f t="shared" si="3"/>
        <v>48488</v>
      </c>
      <c r="M61" s="30">
        <f>MIN($M$5,-N60-O60)</f>
        <v>400</v>
      </c>
      <c r="N61" s="31">
        <f t="shared" si="4"/>
        <v>-41975.630548670764</v>
      </c>
      <c r="O61" s="31">
        <f t="shared" si="10"/>
        <v>-43.724615154865383</v>
      </c>
      <c r="R61" s="1"/>
    </row>
    <row r="62" spans="1:18" s="2" customFormat="1" x14ac:dyDescent="0.2">
      <c r="A62" s="21" t="s">
        <v>58</v>
      </c>
      <c r="B62" s="20">
        <f t="shared" si="7"/>
        <v>46446</v>
      </c>
      <c r="C62" s="7">
        <f t="shared" si="8"/>
        <v>500</v>
      </c>
      <c r="D62" s="8">
        <f t="shared" si="0"/>
        <v>23429.109999999997</v>
      </c>
      <c r="E62" s="8">
        <f t="shared" si="9"/>
        <v>0.37826294444444442</v>
      </c>
      <c r="F62" s="8">
        <f>SUM($D$8:D62)</f>
        <v>554521.74</v>
      </c>
      <c r="G62" s="8">
        <f t="shared" si="11"/>
        <v>76570.89</v>
      </c>
      <c r="H62" s="27">
        <f>D62/$C$2-$H$3</f>
        <v>-0.16570890000000005</v>
      </c>
      <c r="I62" s="35">
        <f>1-64*($M$5-0.004*$C$2)/$C$2*H62</f>
        <v>1</v>
      </c>
      <c r="J62" s="19">
        <f>(200*$M$5*I62)/(G62/750+$H$2*G62*G62/(F62+3*G62))</f>
        <v>20.711286755037953</v>
      </c>
      <c r="K62" s="28" t="s">
        <v>58</v>
      </c>
      <c r="L62" s="29">
        <f t="shared" si="3"/>
        <v>48519</v>
      </c>
      <c r="M62" s="30">
        <f>MIN($M$5,-N61-O61)</f>
        <v>400</v>
      </c>
      <c r="N62" s="31">
        <f t="shared" si="4"/>
        <v>-41619.355163825632</v>
      </c>
      <c r="O62" s="31">
        <f t="shared" si="10"/>
        <v>-43.353494962318365</v>
      </c>
      <c r="R62" s="1"/>
    </row>
    <row r="63" spans="1:18" s="2" customFormat="1" x14ac:dyDescent="0.2">
      <c r="A63" s="21" t="s">
        <v>59</v>
      </c>
      <c r="B63" s="20">
        <f t="shared" si="7"/>
        <v>46476</v>
      </c>
      <c r="C63" s="7">
        <f t="shared" si="8"/>
        <v>500</v>
      </c>
      <c r="D63" s="8">
        <f t="shared" si="0"/>
        <v>23929.109999999997</v>
      </c>
      <c r="E63" s="8">
        <f t="shared" si="9"/>
        <v>0.57350552777777775</v>
      </c>
      <c r="F63" s="8">
        <f>SUM($D$8:D63)</f>
        <v>578450.85</v>
      </c>
      <c r="G63" s="8">
        <f t="shared" si="11"/>
        <v>76070.89</v>
      </c>
      <c r="H63" s="27">
        <f>D63/$C$2-$H$3</f>
        <v>-0.16070890000000004</v>
      </c>
      <c r="I63" s="35">
        <f>1-64*($M$5-0.004*$C$2)/$C$2*H63</f>
        <v>1</v>
      </c>
      <c r="J63" s="19">
        <f>(200*$M$5*I63)/(G63/750+$H$2*G63*G63/(F63+3*G63))</f>
        <v>21.564444897559341</v>
      </c>
      <c r="K63" s="28" t="s">
        <v>59</v>
      </c>
      <c r="L63" s="29">
        <f t="shared" si="3"/>
        <v>48549</v>
      </c>
      <c r="M63" s="30">
        <f>MIN($M$5,-N62-O62)</f>
        <v>400</v>
      </c>
      <c r="N63" s="31">
        <f t="shared" si="4"/>
        <v>-41262.708658787953</v>
      </c>
      <c r="O63" s="31">
        <f t="shared" si="10"/>
        <v>-42.981988186237452</v>
      </c>
      <c r="R63" s="1"/>
    </row>
    <row r="64" spans="1:18" s="2" customFormat="1" x14ac:dyDescent="0.2">
      <c r="A64" s="21" t="s">
        <v>60</v>
      </c>
      <c r="B64" s="20">
        <f t="shared" si="7"/>
        <v>46507</v>
      </c>
      <c r="C64" s="7">
        <f t="shared" si="8"/>
        <v>500</v>
      </c>
      <c r="D64" s="8">
        <f t="shared" si="0"/>
        <v>24429.109999999997</v>
      </c>
      <c r="E64" s="8">
        <f t="shared" si="9"/>
        <v>0.77291477777777773</v>
      </c>
      <c r="F64" s="8">
        <f>SUM($D$8:D64)</f>
        <v>602879.96</v>
      </c>
      <c r="G64" s="8">
        <f t="shared" si="11"/>
        <v>75570.89</v>
      </c>
      <c r="H64" s="27">
        <f>D64/$C$2-$H$3</f>
        <v>-0.15570890000000004</v>
      </c>
      <c r="I64" s="35">
        <f>1-64*($M$5-0.004*$C$2)/$C$2*H64</f>
        <v>1</v>
      </c>
      <c r="J64" s="19">
        <f>(200*$M$5*I64)/(G64/750+$H$2*G64*G64/(F64+3*G64))</f>
        <v>22.450218449417207</v>
      </c>
      <c r="K64" s="28" t="s">
        <v>60</v>
      </c>
      <c r="L64" s="29">
        <f t="shared" si="3"/>
        <v>48580</v>
      </c>
      <c r="M64" s="30">
        <f>MIN($M$5,-N63-O63)</f>
        <v>400</v>
      </c>
      <c r="N64" s="31">
        <f t="shared" si="4"/>
        <v>-40905.690646974188</v>
      </c>
      <c r="O64" s="31">
        <f t="shared" si="10"/>
        <v>-42.61009442393145</v>
      </c>
      <c r="R64" s="1"/>
    </row>
    <row r="65" spans="1:18" s="2" customFormat="1" x14ac:dyDescent="0.2">
      <c r="A65" s="21" t="s">
        <v>61</v>
      </c>
      <c r="B65" s="20">
        <f t="shared" si="7"/>
        <v>46537</v>
      </c>
      <c r="C65" s="7">
        <f t="shared" si="8"/>
        <v>500</v>
      </c>
      <c r="D65" s="8">
        <f t="shared" si="0"/>
        <v>24929.109999999997</v>
      </c>
      <c r="E65" s="8">
        <f t="shared" si="9"/>
        <v>0.97649069444444436</v>
      </c>
      <c r="F65" s="8">
        <f>SUM($D$8:D65)</f>
        <v>627809.06999999995</v>
      </c>
      <c r="G65" s="8">
        <f t="shared" si="11"/>
        <v>75070.89</v>
      </c>
      <c r="H65" s="27">
        <f>D65/$C$2-$H$3</f>
        <v>-0.15070890000000006</v>
      </c>
      <c r="I65" s="35">
        <f>1-64*($M$5-0.004*$C$2)/$C$2*H65</f>
        <v>1</v>
      </c>
      <c r="J65" s="19">
        <f>(200*$M$5*I65)/(G65/750+$H$2*G65*G65/(F65+3*G65))</f>
        <v>23.369586433256554</v>
      </c>
      <c r="K65" s="28" t="s">
        <v>61</v>
      </c>
      <c r="L65" s="29">
        <f t="shared" si="3"/>
        <v>48611</v>
      </c>
      <c r="M65" s="30">
        <f>MIN($M$5,-N64-O64)</f>
        <v>400</v>
      </c>
      <c r="N65" s="31">
        <f t="shared" si="4"/>
        <v>-40548.300741398118</v>
      </c>
      <c r="O65" s="31">
        <f t="shared" si="10"/>
        <v>-42.237813272289706</v>
      </c>
      <c r="R65" s="1"/>
    </row>
    <row r="66" spans="1:18" s="2" customFormat="1" x14ac:dyDescent="0.2">
      <c r="A66" s="21" t="s">
        <v>62</v>
      </c>
      <c r="B66" s="20">
        <f t="shared" si="7"/>
        <v>46568</v>
      </c>
      <c r="C66" s="7">
        <f t="shared" si="8"/>
        <v>500</v>
      </c>
      <c r="D66" s="8">
        <f t="shared" si="0"/>
        <v>25429.109999999997</v>
      </c>
      <c r="E66" s="8">
        <f t="shared" si="9"/>
        <v>1.1842332777777778</v>
      </c>
      <c r="F66" s="8">
        <f>SUM($D$8:D66)</f>
        <v>653238.17999999993</v>
      </c>
      <c r="G66" s="8">
        <f t="shared" si="11"/>
        <v>74570.89</v>
      </c>
      <c r="H66" s="27">
        <f>D66/$C$2-$H$3</f>
        <v>-0.14570890000000003</v>
      </c>
      <c r="I66" s="35">
        <f>1-64*($M$5-0.004*$C$2)/$C$2*H66</f>
        <v>1</v>
      </c>
      <c r="J66" s="19">
        <f>(200*$M$5*I66)/(G66/750+$H$2*G66*G66/(F66+3*G66))</f>
        <v>24.323559377632829</v>
      </c>
      <c r="K66" s="28" t="s">
        <v>62</v>
      </c>
      <c r="L66" s="29">
        <f t="shared" si="3"/>
        <v>48639</v>
      </c>
      <c r="M66" s="30">
        <f>MIN($M$5,-N65-O65)</f>
        <v>400</v>
      </c>
      <c r="N66" s="31">
        <f t="shared" si="4"/>
        <v>-40190.538554670406</v>
      </c>
      <c r="O66" s="31">
        <f t="shared" si="10"/>
        <v>-41.865144327781671</v>
      </c>
      <c r="R66" s="1"/>
    </row>
    <row r="67" spans="1:18" s="2" customFormat="1" x14ac:dyDescent="0.2">
      <c r="A67" s="21" t="s">
        <v>63</v>
      </c>
      <c r="B67" s="20">
        <f t="shared" si="7"/>
        <v>46598</v>
      </c>
      <c r="C67" s="7">
        <f t="shared" si="8"/>
        <v>500</v>
      </c>
      <c r="D67" s="8">
        <f t="shared" si="0"/>
        <v>25929.109999999997</v>
      </c>
      <c r="E67" s="8">
        <f t="shared" si="9"/>
        <v>1.3961425277777777</v>
      </c>
      <c r="F67" s="8">
        <f>SUM($D$8:D67)</f>
        <v>679167.28999999992</v>
      </c>
      <c r="G67" s="8">
        <f t="shared" si="11"/>
        <v>74070.89</v>
      </c>
      <c r="H67" s="27">
        <f>D67/$C$2-$H$3</f>
        <v>-0.14070890000000003</v>
      </c>
      <c r="I67" s="35">
        <f>1-64*($M$5-0.004*$C$2)/$C$2*H67</f>
        <v>1</v>
      </c>
      <c r="J67" s="19">
        <f>(200*$M$5*I67)/(G67/750+$H$2*G67*G67/(F67+3*G67))</f>
        <v>25.313180473265106</v>
      </c>
      <c r="K67" s="28" t="s">
        <v>63</v>
      </c>
      <c r="L67" s="29">
        <f t="shared" si="3"/>
        <v>48670</v>
      </c>
      <c r="M67" s="30">
        <f>MIN($M$5,-N66-O66)</f>
        <v>400</v>
      </c>
      <c r="N67" s="31">
        <f t="shared" si="4"/>
        <v>-39832.403698998191</v>
      </c>
      <c r="O67" s="31">
        <f t="shared" si="10"/>
        <v>-41.492087186456452</v>
      </c>
      <c r="R67" s="1"/>
    </row>
    <row r="68" spans="1:18" s="2" customFormat="1" x14ac:dyDescent="0.2">
      <c r="A68" s="21" t="s">
        <v>64</v>
      </c>
      <c r="B68" s="20">
        <f t="shared" si="7"/>
        <v>46629</v>
      </c>
      <c r="C68" s="7">
        <f t="shared" si="8"/>
        <v>500</v>
      </c>
      <c r="D68" s="8">
        <f t="shared" si="0"/>
        <v>26429.109999999997</v>
      </c>
      <c r="E68" s="8">
        <f t="shared" si="9"/>
        <v>1.6122184444444443</v>
      </c>
      <c r="F68" s="8">
        <f>SUM($D$8:D68)</f>
        <v>705596.39999999991</v>
      </c>
      <c r="G68" s="8">
        <f t="shared" si="11"/>
        <v>73570.89</v>
      </c>
      <c r="H68" s="27">
        <f>D68/$C$2-$H$3</f>
        <v>-0.13570890000000008</v>
      </c>
      <c r="I68" s="35">
        <f>1-64*($M$5-0.004*$C$2)/$C$2*H68</f>
        <v>1</v>
      </c>
      <c r="J68" s="19">
        <f>(200*$M$5*I68)/(G68/750+$H$2*G68*G68/(F68+3*G68))</f>
        <v>26.33952677824897</v>
      </c>
      <c r="K68" s="28" t="s">
        <v>64</v>
      </c>
      <c r="L68" s="29">
        <f t="shared" si="3"/>
        <v>48700</v>
      </c>
      <c r="M68" s="30">
        <f>MIN($M$5,-N67-O67)</f>
        <v>400</v>
      </c>
      <c r="N68" s="31">
        <f t="shared" si="4"/>
        <v>-39473.89578618465</v>
      </c>
      <c r="O68" s="31">
        <f t="shared" si="10"/>
        <v>-41.118641443942344</v>
      </c>
      <c r="R68" s="1"/>
    </row>
    <row r="69" spans="1:18" s="2" customFormat="1" x14ac:dyDescent="0.2">
      <c r="A69" s="21" t="s">
        <v>65</v>
      </c>
      <c r="B69" s="20">
        <f t="shared" si="7"/>
        <v>46660</v>
      </c>
      <c r="C69" s="7">
        <f t="shared" si="8"/>
        <v>500</v>
      </c>
      <c r="D69" s="8">
        <f t="shared" si="0"/>
        <v>26929.109999999997</v>
      </c>
      <c r="E69" s="8">
        <f t="shared" si="9"/>
        <v>1.8324610277777775</v>
      </c>
      <c r="F69" s="8">
        <f>SUM($D$8:D69)</f>
        <v>732525.50999999989</v>
      </c>
      <c r="G69" s="8">
        <f t="shared" si="11"/>
        <v>73070.89</v>
      </c>
      <c r="H69" s="27">
        <f>D69/$C$2-$H$3</f>
        <v>-0.13070890000000007</v>
      </c>
      <c r="I69" s="35">
        <f>1-64*($M$5-0.004*$C$2)/$C$2*H69</f>
        <v>1</v>
      </c>
      <c r="J69" s="19">
        <f>(200*$M$5*I69)/(G69/750+$H$2*G69*G69/(F69+3*G69))</f>
        <v>27.40371047461284</v>
      </c>
      <c r="K69" s="28" t="s">
        <v>65</v>
      </c>
      <c r="L69" s="29">
        <f t="shared" si="3"/>
        <v>48731</v>
      </c>
      <c r="M69" s="30">
        <f>MIN($M$5,-N68-O68)</f>
        <v>400</v>
      </c>
      <c r="N69" s="31">
        <f t="shared" si="4"/>
        <v>-39115.014427628594</v>
      </c>
      <c r="O69" s="31">
        <f t="shared" si="10"/>
        <v>-40.744806695446449</v>
      </c>
      <c r="R69" s="1"/>
    </row>
    <row r="70" spans="1:18" s="2" customFormat="1" x14ac:dyDescent="0.2">
      <c r="A70" s="21" t="s">
        <v>66</v>
      </c>
      <c r="B70" s="20">
        <f t="shared" si="7"/>
        <v>46690</v>
      </c>
      <c r="C70" s="7">
        <f t="shared" si="8"/>
        <v>500</v>
      </c>
      <c r="D70" s="8">
        <f t="shared" si="0"/>
        <v>27429.109999999997</v>
      </c>
      <c r="E70" s="8">
        <f t="shared" si="9"/>
        <v>2.0568702777777776</v>
      </c>
      <c r="F70" s="8">
        <f>SUM($D$8:D70)</f>
        <v>759954.61999999988</v>
      </c>
      <c r="G70" s="8">
        <f t="shared" si="11"/>
        <v>72570.89</v>
      </c>
      <c r="H70" s="27">
        <f>D70/$C$2-$H$3</f>
        <v>-0.12570890000000007</v>
      </c>
      <c r="I70" s="35">
        <f>1-64*($M$5-0.004*$C$2)/$C$2*H70</f>
        <v>1</v>
      </c>
      <c r="J70" s="19">
        <f>(200*$M$5*I70)/(G70/750+$H$2*G70*G70/(F70+3*G70))</f>
        <v>28.506880178733198</v>
      </c>
      <c r="K70" s="28" t="s">
        <v>66</v>
      </c>
      <c r="L70" s="29">
        <f t="shared" si="3"/>
        <v>48761</v>
      </c>
      <c r="M70" s="30">
        <f>MIN($M$5,-N69-O69)</f>
        <v>400</v>
      </c>
      <c r="N70" s="31">
        <f t="shared" si="4"/>
        <v>-38755.759234324039</v>
      </c>
      <c r="O70" s="31">
        <f t="shared" si="10"/>
        <v>-40.37058253575421</v>
      </c>
      <c r="R70" s="1"/>
    </row>
    <row r="71" spans="1:18" s="2" customFormat="1" x14ac:dyDescent="0.2">
      <c r="A71" s="21" t="s">
        <v>67</v>
      </c>
      <c r="B71" s="20">
        <f t="shared" si="7"/>
        <v>46721</v>
      </c>
      <c r="C71" s="7">
        <f t="shared" si="8"/>
        <v>500</v>
      </c>
      <c r="D71" s="8">
        <f t="shared" si="0"/>
        <v>27929.109999999997</v>
      </c>
      <c r="E71" s="8">
        <f t="shared" si="9"/>
        <v>2.2854461944444444</v>
      </c>
      <c r="F71" s="8">
        <f>SUM($D$8:D71)</f>
        <v>787883.72999999986</v>
      </c>
      <c r="G71" s="8">
        <f t="shared" si="11"/>
        <v>72070.89</v>
      </c>
      <c r="H71" s="27">
        <f>D71/$C$2-$H$3</f>
        <v>-0.12070890000000006</v>
      </c>
      <c r="I71" s="35">
        <f>1-64*($M$5-0.004*$C$2)/$C$2*H71</f>
        <v>1</v>
      </c>
      <c r="J71" s="19">
        <f>(200*$M$5*I71)/(G71/750+$H$2*G71*G71/(F71+3*G71))</f>
        <v>29.65022230826527</v>
      </c>
      <c r="K71" s="28" t="s">
        <v>67</v>
      </c>
      <c r="L71" s="29">
        <f t="shared" si="3"/>
        <v>48792</v>
      </c>
      <c r="M71" s="30">
        <f>MIN($M$5,-N70-O70)</f>
        <v>400</v>
      </c>
      <c r="N71" s="31">
        <f t="shared" si="4"/>
        <v>-38396.129816859793</v>
      </c>
      <c r="O71" s="31">
        <f t="shared" si="10"/>
        <v>-39.995968559228949</v>
      </c>
      <c r="R71" s="1"/>
    </row>
    <row r="72" spans="1:18" s="2" customFormat="1" x14ac:dyDescent="0.2">
      <c r="A72" s="21" t="s">
        <v>68</v>
      </c>
      <c r="B72" s="20">
        <f t="shared" si="7"/>
        <v>46751</v>
      </c>
      <c r="C72" s="7">
        <f t="shared" si="8"/>
        <v>485</v>
      </c>
      <c r="D72" s="8">
        <f t="shared" si="0"/>
        <v>28414.109999999997</v>
      </c>
      <c r="E72" s="8">
        <f t="shared" si="9"/>
        <v>2.5181887777777776</v>
      </c>
      <c r="F72" s="8">
        <f>SUM($D$8:D72)</f>
        <v>816297.83999999985</v>
      </c>
      <c r="G72" s="8">
        <f t="shared" si="11"/>
        <v>71585.89</v>
      </c>
      <c r="H72" s="27">
        <f>D72/$C$2-$H$3</f>
        <v>-0.11585890000000004</v>
      </c>
      <c r="I72" s="35">
        <f>1-64*($M$5-0.004*$C$2)/$C$2*H72</f>
        <v>1</v>
      </c>
      <c r="J72" s="19">
        <f>(200*$M$5*I72)/(G72/750+$H$2*G72*G72/(F72+3*G72))</f>
        <v>30.823143051749621</v>
      </c>
      <c r="K72" s="28" t="s">
        <v>68</v>
      </c>
      <c r="L72" s="29">
        <f t="shared" si="3"/>
        <v>48823</v>
      </c>
      <c r="M72" s="30">
        <f>MIN($M$5,-N71-O71)</f>
        <v>400</v>
      </c>
      <c r="N72" s="31">
        <f t="shared" si="4"/>
        <v>-38036.125785419019</v>
      </c>
      <c r="O72" s="31">
        <f t="shared" si="10"/>
        <v>-39.620964359811481</v>
      </c>
      <c r="R72" s="1"/>
    </row>
    <row r="73" spans="1:18" s="2" customFormat="1" x14ac:dyDescent="0.2">
      <c r="A73" s="21" t="s">
        <v>69</v>
      </c>
      <c r="B73" s="20">
        <f t="shared" si="7"/>
        <v>46782</v>
      </c>
      <c r="C73" s="7">
        <f t="shared" si="8"/>
        <v>500</v>
      </c>
      <c r="D73" s="8">
        <f t="shared" ref="D73:D136" si="12">C73+D72+IF(MONTH(B73)=1,ROUND(E72,2),0)</f>
        <v>28916.629999999997</v>
      </c>
      <c r="E73" s="8">
        <f t="shared" ref="E73:E104" si="13">MAX(0,IF(MONTH(B73)=1,0,E72)+(D73-C73)*$C$5*30/360+C73*$C$5*(30-DAY(B73))/360)</f>
        <v>0.23680525000000002</v>
      </c>
      <c r="F73" s="8">
        <f>SUM($D$8:D73)</f>
        <v>845214.46999999986</v>
      </c>
      <c r="G73" s="8">
        <f t="shared" si="11"/>
        <v>71083.37</v>
      </c>
      <c r="H73" s="27">
        <f>D73/$C$2-$H$3</f>
        <v>-0.11083370000000003</v>
      </c>
      <c r="I73" s="35">
        <f>1-64*($M$5-0.004*$C$2)/$C$2*H73</f>
        <v>1</v>
      </c>
      <c r="J73" s="19">
        <f>(200*$M$5*I73)/(G73/750+$H$2*G73*G73/(F73+3*G73))</f>
        <v>32.051613706423431</v>
      </c>
      <c r="K73" s="28" t="s">
        <v>69</v>
      </c>
      <c r="L73" s="29">
        <f t="shared" si="3"/>
        <v>48853</v>
      </c>
      <c r="M73" s="30">
        <f>MIN($M$5,-N72-O72)</f>
        <v>400</v>
      </c>
      <c r="N73" s="31">
        <f t="shared" si="4"/>
        <v>-37675.746749778831</v>
      </c>
      <c r="O73" s="31">
        <f t="shared" ref="O73:O104" si="14">N73*$M$6/12</f>
        <v>-39.245569531019619</v>
      </c>
      <c r="R73" s="1"/>
    </row>
    <row r="74" spans="1:18" s="2" customFormat="1" x14ac:dyDescent="0.2">
      <c r="A74" s="21" t="s">
        <v>70</v>
      </c>
      <c r="B74" s="20">
        <f t="shared" si="7"/>
        <v>46811</v>
      </c>
      <c r="C74" s="7">
        <f t="shared" si="8"/>
        <v>500</v>
      </c>
      <c r="D74" s="8">
        <f t="shared" si="12"/>
        <v>29416.629999999997</v>
      </c>
      <c r="E74" s="8">
        <f t="shared" si="13"/>
        <v>0.47805494444444446</v>
      </c>
      <c r="F74" s="8">
        <f>SUM($D$8:D74)</f>
        <v>874631.09999999986</v>
      </c>
      <c r="G74" s="8">
        <f t="shared" si="11"/>
        <v>70583.37</v>
      </c>
      <c r="H74" s="27">
        <f>D74/$C$2-$H$3</f>
        <v>-0.10583370000000003</v>
      </c>
      <c r="I74" s="35">
        <f>1-64*($M$5-0.004*$C$2)/$C$2*H74</f>
        <v>1</v>
      </c>
      <c r="J74" s="19">
        <f>(200*$M$5*I74)/(G74/750+$H$2*G74*G74/(F74+3*G74))</f>
        <v>33.322114983836087</v>
      </c>
      <c r="K74" s="28" t="s">
        <v>70</v>
      </c>
      <c r="L74" s="29">
        <f t="shared" ref="L74:L137" si="15">DATE(YEAR(L73),MONTH(L73)+1,1)</f>
        <v>48884</v>
      </c>
      <c r="M74" s="30">
        <f>MIN($M$5,-N73-O73)</f>
        <v>400</v>
      </c>
      <c r="N74" s="31">
        <f t="shared" ref="N74:N137" si="16">M74+N73+O73</f>
        <v>-37314.992319309851</v>
      </c>
      <c r="O74" s="31">
        <f t="shared" si="14"/>
        <v>-38.869783665947764</v>
      </c>
      <c r="R74" s="1"/>
    </row>
    <row r="75" spans="1:18" s="2" customFormat="1" x14ac:dyDescent="0.2">
      <c r="A75" s="21" t="s">
        <v>71</v>
      </c>
      <c r="B75" s="20">
        <f t="shared" si="7"/>
        <v>46842</v>
      </c>
      <c r="C75" s="7">
        <f t="shared" ref="C75:C138" si="17">500+IF(MONTH(B75)=12,-15)</f>
        <v>500</v>
      </c>
      <c r="D75" s="8">
        <f t="shared" si="12"/>
        <v>29916.629999999997</v>
      </c>
      <c r="E75" s="8">
        <f t="shared" si="13"/>
        <v>0.72319352777777779</v>
      </c>
      <c r="F75" s="8">
        <f>SUM($D$8:D75)</f>
        <v>904547.72999999986</v>
      </c>
      <c r="G75" s="8">
        <f t="shared" ref="G75:G106" si="18">MAX($C$2-D75,50%*$C$2)</f>
        <v>70083.37</v>
      </c>
      <c r="H75" s="27">
        <f>D75/$C$2-$H$3</f>
        <v>-0.10083370000000003</v>
      </c>
      <c r="I75" s="35">
        <f>1-64*($M$5-0.004*$C$2)/$C$2*H75</f>
        <v>1</v>
      </c>
      <c r="J75" s="19">
        <f>(200*$M$5*I75)/(G75/750+$H$2*G75*G75/(F75+3*G75))</f>
        <v>34.637910950187596</v>
      </c>
      <c r="K75" s="28" t="s">
        <v>71</v>
      </c>
      <c r="L75" s="29">
        <f t="shared" si="15"/>
        <v>48914</v>
      </c>
      <c r="M75" s="30">
        <f>MIN($M$5,-N74-O74)</f>
        <v>400</v>
      </c>
      <c r="N75" s="31">
        <f t="shared" si="16"/>
        <v>-36953.8621029758</v>
      </c>
      <c r="O75" s="31">
        <f t="shared" si="14"/>
        <v>-38.493606357266458</v>
      </c>
      <c r="R75" s="1"/>
    </row>
    <row r="76" spans="1:18" s="2" customFormat="1" x14ac:dyDescent="0.2">
      <c r="A76" s="21" t="s">
        <v>72</v>
      </c>
      <c r="B76" s="20">
        <f t="shared" ref="B76:B139" si="19">DATE(YEAR(B75),MONTH(B75)+1,IF(MONTH(B75)=1,28,30))</f>
        <v>46873</v>
      </c>
      <c r="C76" s="7">
        <f t="shared" si="17"/>
        <v>500</v>
      </c>
      <c r="D76" s="8">
        <f t="shared" si="12"/>
        <v>30416.629999999997</v>
      </c>
      <c r="E76" s="8">
        <f t="shared" si="13"/>
        <v>0.97249877777777782</v>
      </c>
      <c r="F76" s="8">
        <f>SUM($D$8:D76)</f>
        <v>934964.35999999987</v>
      </c>
      <c r="G76" s="8">
        <f t="shared" si="18"/>
        <v>69583.37</v>
      </c>
      <c r="H76" s="27">
        <f>D76/$C$2-$H$3</f>
        <v>-9.5833700000000022E-2</v>
      </c>
      <c r="I76" s="35">
        <f>1-64*($M$5-0.004*$C$2)/$C$2*H76</f>
        <v>1</v>
      </c>
      <c r="J76" s="19">
        <f>(200*$M$5*I76)/(G76/750+$H$2*G76*G76/(F76+3*G76))</f>
        <v>36.000398615932689</v>
      </c>
      <c r="K76" s="28" t="s">
        <v>72</v>
      </c>
      <c r="L76" s="29">
        <f t="shared" si="15"/>
        <v>48945</v>
      </c>
      <c r="M76" s="30">
        <f>MIN($M$5,-N75-O75)</f>
        <v>400</v>
      </c>
      <c r="N76" s="31">
        <f t="shared" si="16"/>
        <v>-36592.355709333067</v>
      </c>
      <c r="O76" s="31">
        <f t="shared" si="14"/>
        <v>-38.117037197221947</v>
      </c>
      <c r="R76" s="1"/>
    </row>
    <row r="77" spans="1:18" s="2" customFormat="1" x14ac:dyDescent="0.2">
      <c r="A77" s="21" t="s">
        <v>73</v>
      </c>
      <c r="B77" s="20">
        <f t="shared" si="19"/>
        <v>46903</v>
      </c>
      <c r="C77" s="7">
        <f t="shared" si="17"/>
        <v>500</v>
      </c>
      <c r="D77" s="8">
        <f t="shared" si="12"/>
        <v>30916.629999999997</v>
      </c>
      <c r="E77" s="8">
        <f t="shared" si="13"/>
        <v>1.2259706944444444</v>
      </c>
      <c r="F77" s="8">
        <f>SUM($D$8:D77)</f>
        <v>965880.98999999987</v>
      </c>
      <c r="G77" s="8">
        <f t="shared" si="18"/>
        <v>69083.37</v>
      </c>
      <c r="H77" s="27">
        <f>D77/$C$2-$H$3</f>
        <v>-9.0833700000000073E-2</v>
      </c>
      <c r="I77" s="35">
        <f>1-64*($M$5-0.004*$C$2)/$C$2*H77</f>
        <v>1</v>
      </c>
      <c r="J77" s="19">
        <f>(200*$M$5*I77)/(G77/750+$H$2*G77*G77/(F77+3*G77))</f>
        <v>37.41102230601016</v>
      </c>
      <c r="K77" s="28" t="s">
        <v>73</v>
      </c>
      <c r="L77" s="29">
        <f t="shared" si="15"/>
        <v>48976</v>
      </c>
      <c r="M77" s="30">
        <f>MIN($M$5,-N76-O76)</f>
        <v>400</v>
      </c>
      <c r="N77" s="31">
        <f t="shared" si="16"/>
        <v>-36230.472746530286</v>
      </c>
      <c r="O77" s="31">
        <f t="shared" si="14"/>
        <v>-37.740075777635717</v>
      </c>
      <c r="R77" s="1"/>
    </row>
    <row r="78" spans="1:18" s="2" customFormat="1" x14ac:dyDescent="0.2">
      <c r="A78" s="21" t="s">
        <v>74</v>
      </c>
      <c r="B78" s="20">
        <f t="shared" si="19"/>
        <v>46934</v>
      </c>
      <c r="C78" s="7">
        <f t="shared" si="17"/>
        <v>500</v>
      </c>
      <c r="D78" s="8">
        <f t="shared" si="12"/>
        <v>31416.629999999997</v>
      </c>
      <c r="E78" s="8">
        <f t="shared" si="13"/>
        <v>1.4836092777777776</v>
      </c>
      <c r="F78" s="8">
        <f>SUM($D$8:D78)</f>
        <v>997297.61999999988</v>
      </c>
      <c r="G78" s="8">
        <f t="shared" si="18"/>
        <v>68583.37</v>
      </c>
      <c r="H78" s="27">
        <f>D78/$C$2-$H$3</f>
        <v>-8.5833700000000068E-2</v>
      </c>
      <c r="I78" s="35">
        <f>1-64*($M$5-0.004*$C$2)/$C$2*H78</f>
        <v>1</v>
      </c>
      <c r="J78" s="19">
        <f>(200*$M$5*I78)/(G78/750+$H$2*G78*G78/(F78+3*G78))</f>
        <v>38.871275508568935</v>
      </c>
      <c r="K78" s="28" t="s">
        <v>74</v>
      </c>
      <c r="L78" s="29">
        <f t="shared" si="15"/>
        <v>49004</v>
      </c>
      <c r="M78" s="30">
        <f>MIN($M$5,-N77-O77)</f>
        <v>400</v>
      </c>
      <c r="N78" s="31">
        <f t="shared" si="16"/>
        <v>-35868.21282230792</v>
      </c>
      <c r="O78" s="31">
        <f t="shared" si="14"/>
        <v>-37.362721689904085</v>
      </c>
      <c r="R78" s="1"/>
    </row>
    <row r="79" spans="1:18" s="2" customFormat="1" x14ac:dyDescent="0.2">
      <c r="A79" s="21" t="s">
        <v>75</v>
      </c>
      <c r="B79" s="20">
        <f t="shared" si="19"/>
        <v>46964</v>
      </c>
      <c r="C79" s="7">
        <f t="shared" si="17"/>
        <v>500</v>
      </c>
      <c r="D79" s="8">
        <f t="shared" si="12"/>
        <v>31916.629999999997</v>
      </c>
      <c r="E79" s="8">
        <f t="shared" si="13"/>
        <v>1.7454145277777777</v>
      </c>
      <c r="F79" s="8">
        <f>SUM($D$8:D79)</f>
        <v>1029214.2499999999</v>
      </c>
      <c r="G79" s="8">
        <f t="shared" si="18"/>
        <v>68083.37</v>
      </c>
      <c r="H79" s="27">
        <f>D79/$C$2-$H$3</f>
        <v>-8.0833700000000064E-2</v>
      </c>
      <c r="I79" s="35">
        <f>1-64*($M$5-0.004*$C$2)/$C$2*H79</f>
        <v>1</v>
      </c>
      <c r="J79" s="19">
        <f>(200*$M$5*I79)/(G79/750+$H$2*G79*G79/(F79+3*G79))</f>
        <v>40.382702807618841</v>
      </c>
      <c r="K79" s="28" t="s">
        <v>75</v>
      </c>
      <c r="L79" s="29">
        <f t="shared" si="15"/>
        <v>49035</v>
      </c>
      <c r="M79" s="30">
        <f>MIN($M$5,-N78-O78)</f>
        <v>400</v>
      </c>
      <c r="N79" s="31">
        <f t="shared" si="16"/>
        <v>-35505.575543997824</v>
      </c>
      <c r="O79" s="31">
        <f t="shared" si="14"/>
        <v>-36.984974524997732</v>
      </c>
      <c r="R79" s="1"/>
    </row>
    <row r="80" spans="1:18" s="2" customFormat="1" x14ac:dyDescent="0.2">
      <c r="A80" s="21" t="s">
        <v>76</v>
      </c>
      <c r="B80" s="20">
        <f t="shared" si="19"/>
        <v>46995</v>
      </c>
      <c r="C80" s="7">
        <f t="shared" si="17"/>
        <v>500</v>
      </c>
      <c r="D80" s="8">
        <f t="shared" si="12"/>
        <v>32416.629999999997</v>
      </c>
      <c r="E80" s="8">
        <f t="shared" si="13"/>
        <v>2.0113864444444443</v>
      </c>
      <c r="F80" s="8">
        <f>SUM($D$8:D80)</f>
        <v>1061630.8799999999</v>
      </c>
      <c r="G80" s="8">
        <f t="shared" si="18"/>
        <v>67583.37</v>
      </c>
      <c r="H80" s="27">
        <f>D80/$C$2-$H$3</f>
        <v>-7.5833700000000059E-2</v>
      </c>
      <c r="I80" s="35">
        <f>1-64*($M$5-0.004*$C$2)/$C$2*H80</f>
        <v>1</v>
      </c>
      <c r="J80" s="19">
        <f>(200*$M$5*I80)/(G80/750+$H$2*G80*G80/(F80+3*G80))</f>
        <v>41.946901904005522</v>
      </c>
      <c r="K80" s="28" t="s">
        <v>76</v>
      </c>
      <c r="L80" s="29">
        <f t="shared" si="15"/>
        <v>49065</v>
      </c>
      <c r="M80" s="30">
        <f>MIN($M$5,-N79-O79)</f>
        <v>400</v>
      </c>
      <c r="N80" s="31">
        <f t="shared" si="16"/>
        <v>-35142.56051852282</v>
      </c>
      <c r="O80" s="31">
        <f t="shared" si="14"/>
        <v>-36.606833873461277</v>
      </c>
      <c r="R80" s="1"/>
    </row>
    <row r="81" spans="1:18" s="2" customFormat="1" x14ac:dyDescent="0.2">
      <c r="A81" s="21" t="s">
        <v>77</v>
      </c>
      <c r="B81" s="20">
        <f t="shared" si="19"/>
        <v>47026</v>
      </c>
      <c r="C81" s="7">
        <f t="shared" si="17"/>
        <v>500</v>
      </c>
      <c r="D81" s="8">
        <f t="shared" si="12"/>
        <v>32916.629999999997</v>
      </c>
      <c r="E81" s="8">
        <f t="shared" si="13"/>
        <v>2.2815250277777777</v>
      </c>
      <c r="F81" s="8">
        <f>SUM($D$8:D81)</f>
        <v>1094547.5099999998</v>
      </c>
      <c r="G81" s="8">
        <f t="shared" si="18"/>
        <v>67083.37</v>
      </c>
      <c r="H81" s="27">
        <f>D81/$C$2-$H$3</f>
        <v>-7.0833700000000055E-2</v>
      </c>
      <c r="I81" s="35">
        <f>1-64*($M$5-0.004*$C$2)/$C$2*H81</f>
        <v>1</v>
      </c>
      <c r="J81" s="19">
        <f>(200*$M$5*I81)/(G81/750+$H$2*G81*G81/(F81+3*G81))</f>
        <v>43.56552572937229</v>
      </c>
      <c r="K81" s="28" t="s">
        <v>77</v>
      </c>
      <c r="L81" s="29">
        <f t="shared" si="15"/>
        <v>49096</v>
      </c>
      <c r="M81" s="30">
        <f>MIN($M$5,-N80-O80)</f>
        <v>400</v>
      </c>
      <c r="N81" s="31">
        <f t="shared" si="16"/>
        <v>-34779.167352396282</v>
      </c>
      <c r="O81" s="31">
        <f t="shared" si="14"/>
        <v>-36.228299325412799</v>
      </c>
      <c r="R81" s="1"/>
    </row>
    <row r="82" spans="1:18" s="2" customFormat="1" x14ac:dyDescent="0.2">
      <c r="A82" s="21" t="s">
        <v>78</v>
      </c>
      <c r="B82" s="20">
        <f t="shared" si="19"/>
        <v>47056</v>
      </c>
      <c r="C82" s="7">
        <f t="shared" si="17"/>
        <v>500</v>
      </c>
      <c r="D82" s="8">
        <f t="shared" si="12"/>
        <v>33416.629999999997</v>
      </c>
      <c r="E82" s="8">
        <f t="shared" si="13"/>
        <v>2.5558302777777775</v>
      </c>
      <c r="F82" s="8">
        <f>SUM($D$8:D82)</f>
        <v>1127964.1399999997</v>
      </c>
      <c r="G82" s="8">
        <f t="shared" si="18"/>
        <v>66583.37</v>
      </c>
      <c r="H82" s="27">
        <f>D82/$C$2-$H$3</f>
        <v>-6.5833700000000051E-2</v>
      </c>
      <c r="I82" s="35">
        <f>1-64*($M$5-0.004*$C$2)/$C$2*H82</f>
        <v>1</v>
      </c>
      <c r="J82" s="19">
        <f>(200*$M$5*I82)/(G82/750+$H$2*G82*G82/(F82+3*G82))</f>
        <v>45.240284658052929</v>
      </c>
      <c r="K82" s="28" t="s">
        <v>78</v>
      </c>
      <c r="L82" s="29">
        <f t="shared" si="15"/>
        <v>49126</v>
      </c>
      <c r="M82" s="30">
        <f>MIN($M$5,-N81-O81)</f>
        <v>400</v>
      </c>
      <c r="N82" s="31">
        <f t="shared" si="16"/>
        <v>-34415.395651721694</v>
      </c>
      <c r="O82" s="31">
        <f t="shared" si="14"/>
        <v>-35.849370470543434</v>
      </c>
      <c r="R82" s="1"/>
    </row>
    <row r="83" spans="1:18" s="2" customFormat="1" x14ac:dyDescent="0.2">
      <c r="A83" s="21" t="s">
        <v>79</v>
      </c>
      <c r="B83" s="20">
        <f t="shared" si="19"/>
        <v>47087</v>
      </c>
      <c r="C83" s="7">
        <f t="shared" si="17"/>
        <v>500</v>
      </c>
      <c r="D83" s="8">
        <f t="shared" si="12"/>
        <v>33916.629999999997</v>
      </c>
      <c r="E83" s="8">
        <f t="shared" si="13"/>
        <v>2.8343021944444442</v>
      </c>
      <c r="F83" s="8">
        <f>SUM($D$8:D83)</f>
        <v>1161880.7699999996</v>
      </c>
      <c r="G83" s="8">
        <f t="shared" si="18"/>
        <v>66083.37</v>
      </c>
      <c r="H83" s="27">
        <f>D83/$C$2-$H$3</f>
        <v>-6.0833700000000046E-2</v>
      </c>
      <c r="I83" s="35">
        <f>1-64*($M$5-0.004*$C$2)/$C$2*H83</f>
        <v>1</v>
      </c>
      <c r="J83" s="19">
        <f>(200*$M$5*I83)/(G83/750+$H$2*G83*G83/(F83+3*G83))</f>
        <v>46.97294882214041</v>
      </c>
      <c r="K83" s="28" t="s">
        <v>79</v>
      </c>
      <c r="L83" s="29">
        <f t="shared" si="15"/>
        <v>49157</v>
      </c>
      <c r="M83" s="30">
        <f>MIN($M$5,-N82-O82)</f>
        <v>400</v>
      </c>
      <c r="N83" s="31">
        <f t="shared" si="16"/>
        <v>-34051.245022192241</v>
      </c>
      <c r="O83" s="31">
        <f t="shared" si="14"/>
        <v>-35.470046898116919</v>
      </c>
      <c r="R83" s="1"/>
    </row>
    <row r="84" spans="1:18" s="2" customFormat="1" x14ac:dyDescent="0.2">
      <c r="A84" s="21" t="s">
        <v>80</v>
      </c>
      <c r="B84" s="20">
        <f t="shared" si="19"/>
        <v>47117</v>
      </c>
      <c r="C84" s="7">
        <f t="shared" si="17"/>
        <v>485</v>
      </c>
      <c r="D84" s="8">
        <f t="shared" si="12"/>
        <v>34401.629999999997</v>
      </c>
      <c r="E84" s="8">
        <f t="shared" si="13"/>
        <v>3.1169407777777773</v>
      </c>
      <c r="F84" s="8">
        <f>SUM($D$8:D84)</f>
        <v>1196282.3999999994</v>
      </c>
      <c r="G84" s="8">
        <f t="shared" si="18"/>
        <v>65598.37</v>
      </c>
      <c r="H84" s="27">
        <f>D84/$C$2-$H$3</f>
        <v>-5.5983700000000025E-2</v>
      </c>
      <c r="I84" s="35">
        <f>1-64*($M$5-0.004*$C$2)/$C$2*H84</f>
        <v>1</v>
      </c>
      <c r="J84" s="19">
        <f>(200*$M$5*I84)/(G84/750+$H$2*G84*G84/(F84+3*G84))</f>
        <v>48.744639195085661</v>
      </c>
      <c r="K84" s="28" t="s">
        <v>80</v>
      </c>
      <c r="L84" s="29">
        <f t="shared" si="15"/>
        <v>49188</v>
      </c>
      <c r="M84" s="30">
        <f>MIN($M$5,-N83-O83)</f>
        <v>400</v>
      </c>
      <c r="N84" s="31">
        <f t="shared" si="16"/>
        <v>-33686.715069090358</v>
      </c>
      <c r="O84" s="31">
        <f t="shared" si="14"/>
        <v>-35.090328196969125</v>
      </c>
      <c r="R84" s="1"/>
    </row>
    <row r="85" spans="1:18" s="2" customFormat="1" x14ac:dyDescent="0.2">
      <c r="A85" s="21" t="s">
        <v>81</v>
      </c>
      <c r="B85" s="20">
        <f t="shared" si="19"/>
        <v>47148</v>
      </c>
      <c r="C85" s="7">
        <f t="shared" si="17"/>
        <v>500</v>
      </c>
      <c r="D85" s="8">
        <f t="shared" si="12"/>
        <v>34904.75</v>
      </c>
      <c r="E85" s="8">
        <f t="shared" si="13"/>
        <v>0.28670625</v>
      </c>
      <c r="F85" s="8">
        <f>SUM($D$8:D85)</f>
        <v>1231187.1499999994</v>
      </c>
      <c r="G85" s="8">
        <f t="shared" si="18"/>
        <v>65095.25</v>
      </c>
      <c r="H85" s="27">
        <f>D85/$C$2-$H$3</f>
        <v>-5.0952500000000012E-2</v>
      </c>
      <c r="I85" s="35">
        <f>1-64*($M$5-0.004*$C$2)/$C$2*H85</f>
        <v>1</v>
      </c>
      <c r="J85" s="19">
        <f>(200*$M$5*I85)/(G85/750+$H$2*G85*G85/(F85+3*G85))</f>
        <v>50.601713013081913</v>
      </c>
      <c r="K85" s="28" t="s">
        <v>81</v>
      </c>
      <c r="L85" s="29">
        <f t="shared" si="15"/>
        <v>49218</v>
      </c>
      <c r="M85" s="30">
        <f>MIN($M$5,-N84-O84)</f>
        <v>400</v>
      </c>
      <c r="N85" s="31">
        <f t="shared" si="16"/>
        <v>-33321.805397287324</v>
      </c>
      <c r="O85" s="31">
        <f t="shared" si="14"/>
        <v>-34.710213955507633</v>
      </c>
      <c r="R85" s="1"/>
    </row>
    <row r="86" spans="1:18" s="2" customFormat="1" x14ac:dyDescent="0.2">
      <c r="A86" s="21" t="s">
        <v>82</v>
      </c>
      <c r="B86" s="20">
        <f t="shared" si="19"/>
        <v>47177</v>
      </c>
      <c r="C86" s="7">
        <f t="shared" si="17"/>
        <v>500</v>
      </c>
      <c r="D86" s="8">
        <f t="shared" si="12"/>
        <v>35404.75</v>
      </c>
      <c r="E86" s="8">
        <f t="shared" si="13"/>
        <v>0.57785694444444446</v>
      </c>
      <c r="F86" s="8">
        <f>SUM($D$8:D86)</f>
        <v>1266591.8999999994</v>
      </c>
      <c r="G86" s="8">
        <f t="shared" si="18"/>
        <v>64595.25</v>
      </c>
      <c r="H86" s="27">
        <f>D86/$C$2-$H$3</f>
        <v>-4.5952500000000007E-2</v>
      </c>
      <c r="I86" s="35">
        <f>1-64*($M$5-0.004*$C$2)/$C$2*H86</f>
        <v>1</v>
      </c>
      <c r="J86" s="19">
        <f>(200*$M$5*I86)/(G86/750+$H$2*G86*G86/(F86+3*G86))</f>
        <v>52.518139618867671</v>
      </c>
      <c r="K86" s="28" t="s">
        <v>82</v>
      </c>
      <c r="L86" s="29">
        <f t="shared" si="15"/>
        <v>49249</v>
      </c>
      <c r="M86" s="30">
        <f>MIN($M$5,-N85-O85)</f>
        <v>400</v>
      </c>
      <c r="N86" s="31">
        <f t="shared" si="16"/>
        <v>-32956.51561124283</v>
      </c>
      <c r="O86" s="31">
        <f t="shared" si="14"/>
        <v>-34.329703761711279</v>
      </c>
      <c r="R86" s="1"/>
    </row>
    <row r="87" spans="1:18" s="2" customFormat="1" x14ac:dyDescent="0.2">
      <c r="A87" s="21" t="s">
        <v>83</v>
      </c>
      <c r="B87" s="20">
        <f t="shared" si="19"/>
        <v>47207</v>
      </c>
      <c r="C87" s="7">
        <f t="shared" si="17"/>
        <v>500</v>
      </c>
      <c r="D87" s="8">
        <f t="shared" si="12"/>
        <v>35904.75</v>
      </c>
      <c r="E87" s="8">
        <f t="shared" si="13"/>
        <v>0.87289652777777782</v>
      </c>
      <c r="F87" s="8">
        <f>SUM($D$8:D87)</f>
        <v>1302496.6499999994</v>
      </c>
      <c r="G87" s="8">
        <f t="shared" si="18"/>
        <v>64095.25</v>
      </c>
      <c r="H87" s="27">
        <f>D87/$C$2-$H$3</f>
        <v>-4.0952500000000003E-2</v>
      </c>
      <c r="I87" s="35">
        <f>1-64*($M$5-0.004*$C$2)/$C$2*H87</f>
        <v>1</v>
      </c>
      <c r="J87" s="19">
        <f>(200*$M$5*I87)/(G87/750+$H$2*G87*G87/(F87+3*G87))</f>
        <v>54.500155448012883</v>
      </c>
      <c r="K87" s="28" t="s">
        <v>83</v>
      </c>
      <c r="L87" s="29">
        <f t="shared" si="15"/>
        <v>49279</v>
      </c>
      <c r="M87" s="30">
        <f>MIN($M$5,-N86-O86)</f>
        <v>400</v>
      </c>
      <c r="N87" s="31">
        <f t="shared" si="16"/>
        <v>-32590.845315004542</v>
      </c>
      <c r="O87" s="31">
        <f t="shared" si="14"/>
        <v>-33.948797203129736</v>
      </c>
      <c r="R87" s="1"/>
    </row>
    <row r="88" spans="1:18" s="2" customFormat="1" x14ac:dyDescent="0.2">
      <c r="A88" s="21" t="s">
        <v>84</v>
      </c>
      <c r="B88" s="20">
        <f t="shared" si="19"/>
        <v>47238</v>
      </c>
      <c r="C88" s="7">
        <f t="shared" si="17"/>
        <v>500</v>
      </c>
      <c r="D88" s="8">
        <f t="shared" si="12"/>
        <v>36404.75</v>
      </c>
      <c r="E88" s="8">
        <f t="shared" si="13"/>
        <v>1.1721027777777779</v>
      </c>
      <c r="F88" s="8">
        <f>SUM($D$8:D88)</f>
        <v>1338901.3999999994</v>
      </c>
      <c r="G88" s="8">
        <f t="shared" si="18"/>
        <v>63595.25</v>
      </c>
      <c r="H88" s="27">
        <f>D88/$C$2-$H$3</f>
        <v>-3.5952499999999998E-2</v>
      </c>
      <c r="I88" s="35">
        <f>1-64*($M$5-0.004*$C$2)/$C$2*H88</f>
        <v>1</v>
      </c>
      <c r="J88" s="19">
        <f>(200*$M$5*I88)/(G88/750+$H$2*G88*G88/(F88+3*G88))</f>
        <v>56.549866481104097</v>
      </c>
      <c r="K88" s="28" t="s">
        <v>84</v>
      </c>
      <c r="L88" s="29">
        <f t="shared" si="15"/>
        <v>49310</v>
      </c>
      <c r="M88" s="30">
        <f>MIN($M$5,-N87-O87)</f>
        <v>400</v>
      </c>
      <c r="N88" s="31">
        <f t="shared" si="16"/>
        <v>-32224.794112207674</v>
      </c>
      <c r="O88" s="31">
        <f t="shared" si="14"/>
        <v>-33.567493866882991</v>
      </c>
      <c r="R88" s="1"/>
    </row>
    <row r="89" spans="1:18" s="2" customFormat="1" x14ac:dyDescent="0.2">
      <c r="A89" s="21" t="s">
        <v>85</v>
      </c>
      <c r="B89" s="20">
        <f t="shared" si="19"/>
        <v>47268</v>
      </c>
      <c r="C89" s="7">
        <f t="shared" si="17"/>
        <v>500</v>
      </c>
      <c r="D89" s="8">
        <f t="shared" si="12"/>
        <v>36904.75</v>
      </c>
      <c r="E89" s="8">
        <f t="shared" si="13"/>
        <v>1.4754756944444445</v>
      </c>
      <c r="F89" s="8">
        <f>SUM($D$8:D89)</f>
        <v>1375806.1499999994</v>
      </c>
      <c r="G89" s="8">
        <f t="shared" si="18"/>
        <v>63095.25</v>
      </c>
      <c r="H89" s="27">
        <f>D89/$C$2-$H$3</f>
        <v>-3.0952500000000049E-2</v>
      </c>
      <c r="I89" s="35">
        <f>1-64*($M$5-0.004*$C$2)/$C$2*H89</f>
        <v>1</v>
      </c>
      <c r="J89" s="19">
        <f>(200*$M$5*I89)/(G89/750+$H$2*G89*G89/(F89+3*G89))</f>
        <v>58.669454777909543</v>
      </c>
      <c r="K89" s="28" t="s">
        <v>85</v>
      </c>
      <c r="L89" s="29">
        <f t="shared" si="15"/>
        <v>49341</v>
      </c>
      <c r="M89" s="30">
        <f>MIN($M$5,-N88-O88)</f>
        <v>400</v>
      </c>
      <c r="N89" s="31">
        <f t="shared" si="16"/>
        <v>-31858.361606074555</v>
      </c>
      <c r="O89" s="31">
        <f t="shared" si="14"/>
        <v>-33.185793339660997</v>
      </c>
      <c r="R89" s="1"/>
    </row>
    <row r="90" spans="1:18" s="2" customFormat="1" x14ac:dyDescent="0.2">
      <c r="A90" s="21" t="s">
        <v>86</v>
      </c>
      <c r="B90" s="20">
        <f t="shared" si="19"/>
        <v>47299</v>
      </c>
      <c r="C90" s="7">
        <f t="shared" si="17"/>
        <v>500</v>
      </c>
      <c r="D90" s="8">
        <f t="shared" si="12"/>
        <v>37404.75</v>
      </c>
      <c r="E90" s="8">
        <f t="shared" si="13"/>
        <v>1.7830152777777779</v>
      </c>
      <c r="F90" s="8">
        <f>SUM($D$8:D90)</f>
        <v>1413210.8999999994</v>
      </c>
      <c r="G90" s="8">
        <f t="shared" si="18"/>
        <v>62595.25</v>
      </c>
      <c r="H90" s="27">
        <f>D90/$C$2-$H$3</f>
        <v>-2.5952500000000045E-2</v>
      </c>
      <c r="I90" s="35">
        <f>1-64*($M$5-0.004*$C$2)/$C$2*H90</f>
        <v>1</v>
      </c>
      <c r="J90" s="19">
        <f>(200*$M$5*I90)/(G90/750+$H$2*G90*G90/(F90+3*G90))</f>
        <v>60.861181687915014</v>
      </c>
      <c r="K90" s="28" t="s">
        <v>86</v>
      </c>
      <c r="L90" s="29">
        <f t="shared" si="15"/>
        <v>49369</v>
      </c>
      <c r="M90" s="30">
        <f>MIN($M$5,-N89-O89)</f>
        <v>400</v>
      </c>
      <c r="N90" s="31">
        <f t="shared" si="16"/>
        <v>-31491.547399414216</v>
      </c>
      <c r="O90" s="31">
        <f t="shared" si="14"/>
        <v>-32.803695207723145</v>
      </c>
      <c r="R90" s="1"/>
    </row>
    <row r="91" spans="1:18" s="2" customFormat="1" x14ac:dyDescent="0.2">
      <c r="A91" s="21" t="s">
        <v>87</v>
      </c>
      <c r="B91" s="20">
        <f t="shared" si="19"/>
        <v>47329</v>
      </c>
      <c r="C91" s="7">
        <f t="shared" si="17"/>
        <v>500</v>
      </c>
      <c r="D91" s="8">
        <f t="shared" si="12"/>
        <v>37904.75</v>
      </c>
      <c r="E91" s="8">
        <f t="shared" si="13"/>
        <v>2.0947215277777778</v>
      </c>
      <c r="F91" s="8">
        <f>SUM($D$8:D91)</f>
        <v>1451115.6499999994</v>
      </c>
      <c r="G91" s="8">
        <f t="shared" si="18"/>
        <v>62095.25</v>
      </c>
      <c r="H91" s="27">
        <f>D91/$C$2-$H$3</f>
        <v>-2.0952500000000041E-2</v>
      </c>
      <c r="I91" s="35">
        <f>1-64*($M$5-0.004*$C$2)/$C$2*H91</f>
        <v>1</v>
      </c>
      <c r="J91" s="19">
        <f>(200*$M$5*I91)/(G91/750+$H$2*G91*G91/(F91+3*G91))</f>
        <v>63.127391219453472</v>
      </c>
      <c r="K91" s="28" t="s">
        <v>87</v>
      </c>
      <c r="L91" s="29">
        <f t="shared" si="15"/>
        <v>49400</v>
      </c>
      <c r="M91" s="30">
        <f>MIN($M$5,-N90-O90)</f>
        <v>400</v>
      </c>
      <c r="N91" s="31">
        <f t="shared" si="16"/>
        <v>-31124.351094621939</v>
      </c>
      <c r="O91" s="31">
        <f t="shared" si="14"/>
        <v>-32.421199056897855</v>
      </c>
      <c r="R91" s="1"/>
    </row>
    <row r="92" spans="1:18" s="2" customFormat="1" x14ac:dyDescent="0.2">
      <c r="A92" s="21" t="s">
        <v>88</v>
      </c>
      <c r="B92" s="20">
        <f t="shared" si="19"/>
        <v>47360</v>
      </c>
      <c r="C92" s="7">
        <f t="shared" si="17"/>
        <v>500</v>
      </c>
      <c r="D92" s="8">
        <f t="shared" si="12"/>
        <v>38404.75</v>
      </c>
      <c r="E92" s="8">
        <f t="shared" si="13"/>
        <v>2.4105944444444445</v>
      </c>
      <c r="F92" s="8">
        <f>SUM($D$8:D92)</f>
        <v>1489520.3999999994</v>
      </c>
      <c r="G92" s="8">
        <f t="shared" si="18"/>
        <v>61595.25</v>
      </c>
      <c r="H92" s="27">
        <f>D92/$C$2-$H$3</f>
        <v>-1.5952500000000036E-2</v>
      </c>
      <c r="I92" s="35">
        <f>1-64*($M$5-0.004*$C$2)/$C$2*H92</f>
        <v>1</v>
      </c>
      <c r="J92" s="19">
        <f>(200*$M$5*I92)/(G92/750+$H$2*G92*G92/(F92+3*G92))</f>
        <v>65.470513576515756</v>
      </c>
      <c r="K92" s="28" t="s">
        <v>88</v>
      </c>
      <c r="L92" s="29">
        <f t="shared" si="15"/>
        <v>49430</v>
      </c>
      <c r="M92" s="30">
        <f>MIN($M$5,-N91-O91)</f>
        <v>400</v>
      </c>
      <c r="N92" s="31">
        <f t="shared" si="16"/>
        <v>-30756.772293678838</v>
      </c>
      <c r="O92" s="31">
        <f t="shared" si="14"/>
        <v>-32.038304472582126</v>
      </c>
      <c r="R92" s="1"/>
    </row>
    <row r="93" spans="1:18" s="2" customFormat="1" x14ac:dyDescent="0.2">
      <c r="A93" s="21" t="s">
        <v>89</v>
      </c>
      <c r="B93" s="20">
        <f t="shared" si="19"/>
        <v>47391</v>
      </c>
      <c r="C93" s="7">
        <f t="shared" si="17"/>
        <v>500</v>
      </c>
      <c r="D93" s="8">
        <f t="shared" si="12"/>
        <v>38904.75</v>
      </c>
      <c r="E93" s="8">
        <f t="shared" si="13"/>
        <v>2.7306340277777776</v>
      </c>
      <c r="F93" s="8">
        <f>SUM($D$8:D93)</f>
        <v>1528425.1499999994</v>
      </c>
      <c r="G93" s="8">
        <f t="shared" si="18"/>
        <v>61095.25</v>
      </c>
      <c r="H93" s="27">
        <f>D93/$C$2-$H$3</f>
        <v>-1.0952500000000032E-2</v>
      </c>
      <c r="I93" s="35">
        <f>1-64*($M$5-0.004*$C$2)/$C$2*H93</f>
        <v>1</v>
      </c>
      <c r="J93" s="19">
        <f>(200*$M$5*I93)/(G93/750+$H$2*G93*G93/(F93+3*G93))</f>
        <v>67.893068872927216</v>
      </c>
      <c r="K93" s="28" t="s">
        <v>89</v>
      </c>
      <c r="L93" s="29">
        <f t="shared" si="15"/>
        <v>49461</v>
      </c>
      <c r="M93" s="30">
        <f>MIN($M$5,-N92-O92)</f>
        <v>400</v>
      </c>
      <c r="N93" s="31">
        <f t="shared" si="16"/>
        <v>-30388.81059815142</v>
      </c>
      <c r="O93" s="31">
        <f t="shared" si="14"/>
        <v>-31.655011039741066</v>
      </c>
      <c r="R93" s="1"/>
    </row>
    <row r="94" spans="1:18" s="2" customFormat="1" x14ac:dyDescent="0.2">
      <c r="A94" s="21" t="s">
        <v>90</v>
      </c>
      <c r="B94" s="20">
        <f t="shared" si="19"/>
        <v>47421</v>
      </c>
      <c r="C94" s="7">
        <f t="shared" si="17"/>
        <v>500</v>
      </c>
      <c r="D94" s="8">
        <f t="shared" si="12"/>
        <v>39404.75</v>
      </c>
      <c r="E94" s="8">
        <f t="shared" si="13"/>
        <v>3.0548402777777777</v>
      </c>
      <c r="F94" s="8">
        <f>SUM($D$8:D94)</f>
        <v>1567829.8999999994</v>
      </c>
      <c r="G94" s="8">
        <f t="shared" si="18"/>
        <v>60595.25</v>
      </c>
      <c r="H94" s="27">
        <f>D94/$C$2-$H$3</f>
        <v>-5.9525000000000272E-3</v>
      </c>
      <c r="I94" s="35">
        <f>1-64*($M$5-0.004*$C$2)/$C$2*H94</f>
        <v>1</v>
      </c>
      <c r="J94" s="19">
        <f>(200*$M$5*I94)/(G94/750+$H$2*G94*G94/(F94+3*G94))</f>
        <v>70.397671034215563</v>
      </c>
      <c r="K94" s="28" t="s">
        <v>90</v>
      </c>
      <c r="L94" s="29">
        <f t="shared" si="15"/>
        <v>49491</v>
      </c>
      <c r="M94" s="30">
        <f>MIN($M$5,-N93-O93)</f>
        <v>400</v>
      </c>
      <c r="N94" s="31">
        <f t="shared" si="16"/>
        <v>-30020.46560919116</v>
      </c>
      <c r="O94" s="31">
        <f t="shared" si="14"/>
        <v>-31.27131834290746</v>
      </c>
      <c r="R94" s="1"/>
    </row>
    <row r="95" spans="1:18" s="2" customFormat="1" x14ac:dyDescent="0.2">
      <c r="A95" s="21" t="s">
        <v>91</v>
      </c>
      <c r="B95" s="20">
        <f t="shared" si="19"/>
        <v>47452</v>
      </c>
      <c r="C95" s="7">
        <f t="shared" si="17"/>
        <v>500</v>
      </c>
      <c r="D95" s="8">
        <f t="shared" si="12"/>
        <v>39904.75</v>
      </c>
      <c r="E95" s="8">
        <f t="shared" si="13"/>
        <v>3.3832131944444441</v>
      </c>
      <c r="F95" s="8">
        <f>SUM($D$8:D95)</f>
        <v>1607734.6499999994</v>
      </c>
      <c r="G95" s="8">
        <f t="shared" si="18"/>
        <v>60095.25</v>
      </c>
      <c r="H95" s="27">
        <f>D95/$C$2-$H$3</f>
        <v>-9.5250000000002277E-4</v>
      </c>
      <c r="I95" s="35">
        <f>1-64*($M$5-0.004*$C$2)/$C$2*H95</f>
        <v>1</v>
      </c>
      <c r="J95" s="19">
        <f>(200*$M$5*I95)/(G95/750+$H$2*G95*G95/(F95+3*G95))</f>
        <v>72.987031898184782</v>
      </c>
      <c r="K95" s="28" t="s">
        <v>91</v>
      </c>
      <c r="L95" s="29">
        <f t="shared" si="15"/>
        <v>49522</v>
      </c>
      <c r="M95" s="30">
        <f>MIN($M$5,-N94-O94)</f>
        <v>400</v>
      </c>
      <c r="N95" s="31">
        <f t="shared" si="16"/>
        <v>-29651.736927534068</v>
      </c>
      <c r="O95" s="31">
        <f t="shared" si="14"/>
        <v>-30.887225966181322</v>
      </c>
      <c r="R95" s="1"/>
    </row>
    <row r="96" spans="1:18" s="2" customFormat="1" x14ac:dyDescent="0.2">
      <c r="A96" s="21" t="s">
        <v>92</v>
      </c>
      <c r="B96" s="20">
        <f t="shared" si="19"/>
        <v>47482</v>
      </c>
      <c r="C96" s="7">
        <f t="shared" si="17"/>
        <v>485</v>
      </c>
      <c r="D96" s="8">
        <f t="shared" si="12"/>
        <v>40389.75</v>
      </c>
      <c r="E96" s="8">
        <f t="shared" si="13"/>
        <v>3.7157527777777775</v>
      </c>
      <c r="F96" s="8">
        <f>SUM($D$8:D96)</f>
        <v>1648124.3999999994</v>
      </c>
      <c r="G96" s="8">
        <f t="shared" si="18"/>
        <v>59610.25</v>
      </c>
      <c r="H96" s="27">
        <f>D96/$C$2-$H$3</f>
        <v>3.8974999999999982E-3</v>
      </c>
      <c r="I96" s="35">
        <f>1-64*($M$5-0.004*$C$2)/$C$2*H96</f>
        <v>1</v>
      </c>
      <c r="J96" s="19">
        <f>(200*$M$5*I96)/(G96/750+$H$2*G96*G96/(F96+3*G96))</f>
        <v>75.628469750474054</v>
      </c>
      <c r="K96" s="28" t="s">
        <v>92</v>
      </c>
      <c r="L96" s="29">
        <f t="shared" si="15"/>
        <v>49553</v>
      </c>
      <c r="M96" s="30">
        <f>MIN($M$5,-N95-O95)</f>
        <v>400</v>
      </c>
      <c r="N96" s="31">
        <f t="shared" si="16"/>
        <v>-29282.624153500248</v>
      </c>
      <c r="O96" s="31">
        <f t="shared" si="14"/>
        <v>-30.502733493229428</v>
      </c>
      <c r="R96" s="1"/>
    </row>
    <row r="97" spans="1:18" s="2" customFormat="1" x14ac:dyDescent="0.2">
      <c r="A97" s="21" t="s">
        <v>93</v>
      </c>
      <c r="B97" s="20">
        <f t="shared" si="19"/>
        <v>47513</v>
      </c>
      <c r="C97" s="7">
        <f t="shared" si="17"/>
        <v>500</v>
      </c>
      <c r="D97" s="8">
        <f t="shared" si="12"/>
        <v>40893.47</v>
      </c>
      <c r="E97" s="8">
        <f t="shared" si="13"/>
        <v>0.33661225</v>
      </c>
      <c r="F97" s="8">
        <f>SUM($D$8:D97)</f>
        <v>1689017.8699999994</v>
      </c>
      <c r="G97" s="8">
        <f t="shared" si="18"/>
        <v>59106.53</v>
      </c>
      <c r="H97" s="27">
        <f>D97/$C$2-$H$3</f>
        <v>8.9346999999999621E-3</v>
      </c>
      <c r="I97" s="35">
        <f>1-64*($M$5-0.004*$C$2)/$C$2*H97</f>
        <v>1</v>
      </c>
      <c r="J97" s="19">
        <f>(200*$M$5*I97)/(G97/750+$H$2*G97*G97/(F97+3*G97))</f>
        <v>78.402908499882713</v>
      </c>
      <c r="K97" s="28" t="s">
        <v>93</v>
      </c>
      <c r="L97" s="29">
        <f>DATE(YEAR(L96),MONTH(L96)+1,1)</f>
        <v>49583</v>
      </c>
      <c r="M97" s="30">
        <f>MIN($M$5,-N96-O96)</f>
        <v>400</v>
      </c>
      <c r="N97" s="31">
        <f t="shared" si="16"/>
        <v>-28913.126886993479</v>
      </c>
      <c r="O97" s="31">
        <f t="shared" si="14"/>
        <v>-30.117840507284878</v>
      </c>
      <c r="R97" s="1"/>
    </row>
    <row r="98" spans="1:18" s="2" customFormat="1" x14ac:dyDescent="0.2">
      <c r="A98" s="21" t="s">
        <v>94</v>
      </c>
      <c r="B98" s="20">
        <f t="shared" si="19"/>
        <v>47542</v>
      </c>
      <c r="C98" s="7">
        <f t="shared" si="17"/>
        <v>500</v>
      </c>
      <c r="D98" s="8">
        <f t="shared" si="12"/>
        <v>41393.47</v>
      </c>
      <c r="E98" s="8">
        <f t="shared" si="13"/>
        <v>0.67766894444444448</v>
      </c>
      <c r="F98" s="8">
        <f>SUM($D$8:D98)</f>
        <v>1730411.3399999994</v>
      </c>
      <c r="G98" s="8">
        <f t="shared" si="18"/>
        <v>58606.53</v>
      </c>
      <c r="H98" s="27">
        <f>D98/$C$2-$H$3</f>
        <v>1.3934699999999967E-2</v>
      </c>
      <c r="I98" s="35">
        <f>1-64*($M$5-0.004*$C$2)/$C$2*H98</f>
        <v>1</v>
      </c>
      <c r="J98" s="19">
        <f>(200*$M$5*I98)/(G98/750+$H$2*G98*G98/(F98+3*G98))</f>
        <v>81.262151901538573</v>
      </c>
      <c r="K98" s="28" t="s">
        <v>94</v>
      </c>
      <c r="L98" s="29">
        <f t="shared" si="15"/>
        <v>49614</v>
      </c>
      <c r="M98" s="30">
        <f>MIN($M$5,-N97-O97)</f>
        <v>400</v>
      </c>
      <c r="N98" s="31">
        <f t="shared" si="16"/>
        <v>-28543.244727500765</v>
      </c>
      <c r="O98" s="31">
        <f t="shared" si="14"/>
        <v>-29.732546591146633</v>
      </c>
      <c r="R98" s="1"/>
    </row>
    <row r="99" spans="1:18" s="2" customFormat="1" x14ac:dyDescent="0.2">
      <c r="A99" s="21" t="s">
        <v>95</v>
      </c>
      <c r="B99" s="20">
        <f t="shared" si="19"/>
        <v>47572</v>
      </c>
      <c r="C99" s="7">
        <f t="shared" si="17"/>
        <v>500</v>
      </c>
      <c r="D99" s="8">
        <f t="shared" si="12"/>
        <v>41893.47</v>
      </c>
      <c r="E99" s="8">
        <f t="shared" si="13"/>
        <v>1.0226145277777778</v>
      </c>
      <c r="F99" s="8">
        <f>SUM($D$8:D99)</f>
        <v>1772304.8099999994</v>
      </c>
      <c r="G99" s="8">
        <f t="shared" si="18"/>
        <v>58106.53</v>
      </c>
      <c r="H99" s="27">
        <f>D99/$C$2-$H$3</f>
        <v>1.8934699999999971E-2</v>
      </c>
      <c r="I99" s="35">
        <f>1-64*($M$5-0.004*$C$2)/$C$2*H99</f>
        <v>1</v>
      </c>
      <c r="J99" s="19">
        <f>(200*$M$5*I99)/(G99/750+$H$2*G99*G99/(F99+3*G99))</f>
        <v>84.218004411408558</v>
      </c>
      <c r="K99" s="28" t="s">
        <v>95</v>
      </c>
      <c r="L99" s="29">
        <f t="shared" si="15"/>
        <v>49644</v>
      </c>
      <c r="M99" s="30">
        <f>MIN($M$5,-N98-O98)</f>
        <v>400</v>
      </c>
      <c r="N99" s="31">
        <f t="shared" si="16"/>
        <v>-28172.977274091911</v>
      </c>
      <c r="O99" s="31">
        <f t="shared" si="14"/>
        <v>-29.346851327179078</v>
      </c>
      <c r="R99" s="1"/>
    </row>
    <row r="100" spans="1:18" s="2" customFormat="1" x14ac:dyDescent="0.2">
      <c r="A100" s="21" t="s">
        <v>96</v>
      </c>
      <c r="B100" s="20">
        <f t="shared" si="19"/>
        <v>47603</v>
      </c>
      <c r="C100" s="7">
        <f t="shared" si="17"/>
        <v>500</v>
      </c>
      <c r="D100" s="8">
        <f t="shared" si="12"/>
        <v>42393.47</v>
      </c>
      <c r="E100" s="8">
        <f t="shared" si="13"/>
        <v>1.371726777777778</v>
      </c>
      <c r="F100" s="8">
        <f>SUM($D$8:D100)</f>
        <v>1814698.2799999993</v>
      </c>
      <c r="G100" s="8">
        <f t="shared" si="18"/>
        <v>57606.53</v>
      </c>
      <c r="H100" s="27">
        <f>D100/$C$2-$H$3</f>
        <v>2.3934699999999975E-2</v>
      </c>
      <c r="I100" s="35">
        <f>1-64*($M$5-0.004*$C$2)/$C$2*H100</f>
        <v>1</v>
      </c>
      <c r="J100" s="19">
        <f>(200*$M$5*I100)/(G100/750+$H$2*G100*G100/(F100+3*G100))</f>
        <v>87.273734072410818</v>
      </c>
      <c r="K100" s="28" t="s">
        <v>96</v>
      </c>
      <c r="L100" s="29">
        <f t="shared" si="15"/>
        <v>49675</v>
      </c>
      <c r="M100" s="30">
        <f>MIN($M$5,-N99-O99)</f>
        <v>400</v>
      </c>
      <c r="N100" s="31">
        <f t="shared" si="16"/>
        <v>-27802.324125419091</v>
      </c>
      <c r="O100" s="31">
        <f t="shared" si="14"/>
        <v>-28.960754297311553</v>
      </c>
      <c r="R100" s="1"/>
    </row>
    <row r="101" spans="1:18" s="2" customFormat="1" x14ac:dyDescent="0.2">
      <c r="A101" s="21" t="s">
        <v>97</v>
      </c>
      <c r="B101" s="20">
        <f t="shared" si="19"/>
        <v>47633</v>
      </c>
      <c r="C101" s="7">
        <f t="shared" si="17"/>
        <v>500</v>
      </c>
      <c r="D101" s="8">
        <f t="shared" si="12"/>
        <v>42893.47</v>
      </c>
      <c r="E101" s="8">
        <f t="shared" si="13"/>
        <v>1.7250056944444445</v>
      </c>
      <c r="F101" s="8">
        <f>SUM($D$8:D101)</f>
        <v>1857591.7499999993</v>
      </c>
      <c r="G101" s="8">
        <f t="shared" si="18"/>
        <v>57106.53</v>
      </c>
      <c r="H101" s="27">
        <f>D101/$C$2-$H$3</f>
        <v>2.893469999999998E-2</v>
      </c>
      <c r="I101" s="35">
        <f>1-64*($M$5-0.004*$C$2)/$C$2*H101</f>
        <v>1</v>
      </c>
      <c r="J101" s="19">
        <f>(200*$M$5*I101)/(G101/750+$H$2*G101*G101/(F101+3*G101))</f>
        <v>90.43273620734989</v>
      </c>
      <c r="K101" s="28" t="s">
        <v>97</v>
      </c>
      <c r="L101" s="29">
        <f t="shared" si="15"/>
        <v>49706</v>
      </c>
      <c r="M101" s="30">
        <f>MIN($M$5,-N100-O100)</f>
        <v>400</v>
      </c>
      <c r="N101" s="31">
        <f t="shared" si="16"/>
        <v>-27431.284879716401</v>
      </c>
      <c r="O101" s="31">
        <f t="shared" si="14"/>
        <v>-28.574255083037922</v>
      </c>
      <c r="R101" s="1"/>
    </row>
    <row r="102" spans="1:18" s="2" customFormat="1" x14ac:dyDescent="0.2">
      <c r="A102" s="21" t="s">
        <v>98</v>
      </c>
      <c r="B102" s="20">
        <f t="shared" si="19"/>
        <v>47664</v>
      </c>
      <c r="C102" s="7">
        <f t="shared" si="17"/>
        <v>500</v>
      </c>
      <c r="D102" s="8">
        <f t="shared" si="12"/>
        <v>43393.47</v>
      </c>
      <c r="E102" s="8">
        <f t="shared" si="13"/>
        <v>2.0824512777777779</v>
      </c>
      <c r="F102" s="8">
        <f>SUM($D$8:D102)</f>
        <v>1900985.2199999993</v>
      </c>
      <c r="G102" s="8">
        <f t="shared" si="18"/>
        <v>56606.53</v>
      </c>
      <c r="H102" s="27">
        <f>D102/$C$2-$H$3</f>
        <v>3.3934699999999984E-2</v>
      </c>
      <c r="I102" s="35">
        <f>1-64*($M$5-0.004*$C$2)/$C$2*H102</f>
        <v>1</v>
      </c>
      <c r="J102" s="19">
        <f>(200*$M$5*I102)/(G102/750+$H$2*G102*G102/(F102+3*G102))</f>
        <v>93.69853928195532</v>
      </c>
      <c r="K102" s="28" t="s">
        <v>98</v>
      </c>
      <c r="L102" s="29">
        <f t="shared" si="15"/>
        <v>49735</v>
      </c>
      <c r="M102" s="30">
        <f>MIN($M$5,-N101-O101)</f>
        <v>400</v>
      </c>
      <c r="N102" s="31">
        <f t="shared" si="16"/>
        <v>-27059.859134799437</v>
      </c>
      <c r="O102" s="31">
        <f t="shared" si="14"/>
        <v>-28.187353265416082</v>
      </c>
      <c r="R102" s="1"/>
    </row>
    <row r="103" spans="1:18" s="2" customFormat="1" x14ac:dyDescent="0.2">
      <c r="A103" s="21" t="s">
        <v>99</v>
      </c>
      <c r="B103" s="20">
        <f t="shared" si="19"/>
        <v>47694</v>
      </c>
      <c r="C103" s="7">
        <f t="shared" si="17"/>
        <v>500</v>
      </c>
      <c r="D103" s="8">
        <f t="shared" si="12"/>
        <v>43893.47</v>
      </c>
      <c r="E103" s="8">
        <f t="shared" si="13"/>
        <v>2.4440635277777778</v>
      </c>
      <c r="F103" s="8">
        <f>SUM($D$8:D103)</f>
        <v>1944878.6899999992</v>
      </c>
      <c r="G103" s="8">
        <f t="shared" si="18"/>
        <v>56106.53</v>
      </c>
      <c r="H103" s="27">
        <f>D103/$C$2-$H$3</f>
        <v>3.8934699999999989E-2</v>
      </c>
      <c r="I103" s="35">
        <f>1-64*($M$5-0.004*$C$2)/$C$2*H103</f>
        <v>1</v>
      </c>
      <c r="J103" s="19">
        <f>(200*$M$5*I103)/(G103/750+$H$2*G103*G103/(F103+3*G103))</f>
        <v>97.074811086403216</v>
      </c>
      <c r="K103" s="28" t="s">
        <v>99</v>
      </c>
      <c r="L103" s="29">
        <f t="shared" si="15"/>
        <v>49766</v>
      </c>
      <c r="M103" s="30">
        <f>MIN($M$5,-N102-O102)</f>
        <v>400</v>
      </c>
      <c r="N103" s="31">
        <f t="shared" si="16"/>
        <v>-26688.046488064854</v>
      </c>
      <c r="O103" s="31">
        <f t="shared" si="14"/>
        <v>-27.800048425067558</v>
      </c>
      <c r="R103" s="1"/>
    </row>
    <row r="104" spans="1:18" s="2" customFormat="1" x14ac:dyDescent="0.2">
      <c r="A104" s="21" t="s">
        <v>100</v>
      </c>
      <c r="B104" s="20">
        <f t="shared" si="19"/>
        <v>47725</v>
      </c>
      <c r="C104" s="7">
        <f t="shared" si="17"/>
        <v>500</v>
      </c>
      <c r="D104" s="8">
        <f t="shared" si="12"/>
        <v>44393.47</v>
      </c>
      <c r="E104" s="8">
        <f t="shared" si="13"/>
        <v>2.8098424444444445</v>
      </c>
      <c r="F104" s="8">
        <f>SUM($D$8:D104)</f>
        <v>1989272.1599999992</v>
      </c>
      <c r="G104" s="8">
        <f t="shared" si="18"/>
        <v>55606.53</v>
      </c>
      <c r="H104" s="27">
        <f>D104/$C$2-$H$3</f>
        <v>4.3934699999999993E-2</v>
      </c>
      <c r="I104" s="35">
        <f>1-64*($M$5-0.004*$C$2)/$C$2*H104</f>
        <v>1</v>
      </c>
      <c r="J104" s="19">
        <f>(200*$M$5*I104)/(G104/750+$H$2*G104*G104/(F104+3*G104))</f>
        <v>100.56536525547735</v>
      </c>
      <c r="K104" s="28" t="s">
        <v>100</v>
      </c>
      <c r="L104" s="29">
        <f t="shared" si="15"/>
        <v>49796</v>
      </c>
      <c r="M104" s="30">
        <f>MIN($M$5,-N103-O103)</f>
        <v>400</v>
      </c>
      <c r="N104" s="31">
        <f t="shared" si="16"/>
        <v>-26315.84653648992</v>
      </c>
      <c r="O104" s="31">
        <f t="shared" si="14"/>
        <v>-27.412340142177001</v>
      </c>
      <c r="R104" s="1"/>
    </row>
    <row r="105" spans="1:18" s="2" customFormat="1" x14ac:dyDescent="0.2">
      <c r="A105" s="21" t="s">
        <v>101</v>
      </c>
      <c r="B105" s="20">
        <f t="shared" si="19"/>
        <v>47756</v>
      </c>
      <c r="C105" s="7">
        <f t="shared" si="17"/>
        <v>500</v>
      </c>
      <c r="D105" s="8">
        <f t="shared" si="12"/>
        <v>44893.47</v>
      </c>
      <c r="E105" s="8">
        <f t="shared" ref="E105:E136" si="20">MAX(0,IF(MONTH(B105)=1,0,E104)+(D105-C105)*$C$5*30/360+C105*$C$5*(30-DAY(B105))/360)</f>
        <v>3.1797880277777777</v>
      </c>
      <c r="F105" s="8">
        <f>SUM($D$8:D105)</f>
        <v>2034165.6299999992</v>
      </c>
      <c r="G105" s="8">
        <f t="shared" si="18"/>
        <v>55106.53</v>
      </c>
      <c r="H105" s="27">
        <f>D105/$C$2-$H$3</f>
        <v>4.8934699999999998E-2</v>
      </c>
      <c r="I105" s="35">
        <f>1-64*($M$5-0.004*$C$2)/$C$2*H105</f>
        <v>1</v>
      </c>
      <c r="J105" s="19">
        <f>(200*$M$5*I105)/(G105/750+$H$2*G105*G105/(F105+3*G105))</f>
        <v>104.17416814899155</v>
      </c>
      <c r="K105" s="28" t="s">
        <v>101</v>
      </c>
      <c r="L105" s="29">
        <f t="shared" si="15"/>
        <v>49827</v>
      </c>
      <c r="M105" s="30">
        <f>MIN($M$5,-N104-O104)</f>
        <v>400</v>
      </c>
      <c r="N105" s="31">
        <f t="shared" si="16"/>
        <v>-25943.258876632099</v>
      </c>
      <c r="O105" s="31">
        <f t="shared" ref="O105:O136" si="21">N105*$M$6/12</f>
        <v>-27.024227996491771</v>
      </c>
      <c r="R105" s="1"/>
    </row>
    <row r="106" spans="1:18" s="2" customFormat="1" x14ac:dyDescent="0.2">
      <c r="A106" s="21" t="s">
        <v>102</v>
      </c>
      <c r="B106" s="20">
        <f t="shared" si="19"/>
        <v>47786</v>
      </c>
      <c r="C106" s="7">
        <f t="shared" si="17"/>
        <v>500</v>
      </c>
      <c r="D106" s="8">
        <f t="shared" si="12"/>
        <v>45393.47</v>
      </c>
      <c r="E106" s="8">
        <f t="shared" si="20"/>
        <v>3.5539002777777777</v>
      </c>
      <c r="F106" s="8">
        <f>SUM($D$8:D106)</f>
        <v>2079559.0999999992</v>
      </c>
      <c r="G106" s="8">
        <f t="shared" si="18"/>
        <v>54606.53</v>
      </c>
      <c r="H106" s="27">
        <f>D106/$C$2-$H$3</f>
        <v>5.3934700000000002E-2</v>
      </c>
      <c r="I106" s="35">
        <f>1-64*($M$5-0.004*$C$2)/$C$2*H106</f>
        <v>1</v>
      </c>
      <c r="J106" s="19">
        <f>(200*$M$5*I106)/(G106/750+$H$2*G106*G106/(F106+3*G106))</f>
        <v>107.90534611568185</v>
      </c>
      <c r="K106" s="28" t="s">
        <v>102</v>
      </c>
      <c r="L106" s="29">
        <f t="shared" si="15"/>
        <v>49857</v>
      </c>
      <c r="M106" s="30">
        <f>MIN($M$5,-N105-O105)</f>
        <v>400</v>
      </c>
      <c r="N106" s="31">
        <f t="shared" si="16"/>
        <v>-25570.28310462859</v>
      </c>
      <c r="O106" s="31">
        <f t="shared" si="21"/>
        <v>-26.635711567321451</v>
      </c>
      <c r="R106" s="1"/>
    </row>
    <row r="107" spans="1:18" s="2" customFormat="1" x14ac:dyDescent="0.2">
      <c r="A107" s="21" t="s">
        <v>103</v>
      </c>
      <c r="B107" s="20">
        <f t="shared" si="19"/>
        <v>47817</v>
      </c>
      <c r="C107" s="7">
        <f t="shared" si="17"/>
        <v>500</v>
      </c>
      <c r="D107" s="8">
        <f t="shared" si="12"/>
        <v>45893.47</v>
      </c>
      <c r="E107" s="8">
        <f t="shared" si="20"/>
        <v>3.9321791944444442</v>
      </c>
      <c r="F107" s="8">
        <f>SUM($D$8:D107)</f>
        <v>2125452.5699999994</v>
      </c>
      <c r="G107" s="8">
        <f t="shared" ref="G107:G140" si="22">MAX($C$2-D107,50%*$C$2)</f>
        <v>54106.53</v>
      </c>
      <c r="H107" s="27">
        <f>D107/$C$2-$H$3</f>
        <v>5.8934700000000007E-2</v>
      </c>
      <c r="I107" s="35">
        <f>1-64*($M$5-0.004*$C$2)/$C$2*H107</f>
        <v>1</v>
      </c>
      <c r="J107" s="19">
        <f>(200*$M$5*I107)/(G107/750+$H$2*G107*G107/(F107+3*G107))</f>
        <v>111.763193165495</v>
      </c>
      <c r="K107" s="28" t="s">
        <v>103</v>
      </c>
      <c r="L107" s="29">
        <f t="shared" si="15"/>
        <v>49888</v>
      </c>
      <c r="M107" s="30">
        <f>MIN($M$5,-N106-O106)</f>
        <v>400</v>
      </c>
      <c r="N107" s="31">
        <f t="shared" si="16"/>
        <v>-25196.91881619591</v>
      </c>
      <c r="O107" s="31">
        <f t="shared" si="21"/>
        <v>-26.246790433537409</v>
      </c>
      <c r="R107" s="1"/>
    </row>
    <row r="108" spans="1:18" s="2" customFormat="1" x14ac:dyDescent="0.2">
      <c r="A108" s="21" t="s">
        <v>104</v>
      </c>
      <c r="B108" s="20">
        <f t="shared" si="19"/>
        <v>47847</v>
      </c>
      <c r="C108" s="7">
        <f t="shared" si="17"/>
        <v>485</v>
      </c>
      <c r="D108" s="8">
        <f t="shared" si="12"/>
        <v>46378.47</v>
      </c>
      <c r="E108" s="8">
        <f t="shared" si="20"/>
        <v>4.3146247777777775</v>
      </c>
      <c r="F108" s="8">
        <f>SUM($D$8:D108)</f>
        <v>2171831.0399999996</v>
      </c>
      <c r="G108" s="8">
        <f t="shared" si="22"/>
        <v>53621.53</v>
      </c>
      <c r="H108" s="27">
        <f>D108/$C$2-$H$3</f>
        <v>6.3784699999999972E-2</v>
      </c>
      <c r="I108" s="35">
        <f>1-64*($M$5-0.004*$C$2)/$C$2*H108</f>
        <v>1</v>
      </c>
      <c r="J108" s="19">
        <f>(200*$M$5*I108)/(G108/750+$H$2*G108*G108/(F108+3*G108))</f>
        <v>115.6921084511315</v>
      </c>
      <c r="K108" s="28" t="s">
        <v>104</v>
      </c>
      <c r="L108" s="29">
        <f t="shared" si="15"/>
        <v>49919</v>
      </c>
      <c r="M108" s="30">
        <f>MIN($M$5,-N107-O107)</f>
        <v>400</v>
      </c>
      <c r="N108" s="31">
        <f t="shared" si="16"/>
        <v>-24823.165606629449</v>
      </c>
      <c r="O108" s="31">
        <f t="shared" si="21"/>
        <v>-25.857464173572343</v>
      </c>
      <c r="R108" s="1"/>
    </row>
    <row r="109" spans="1:18" s="2" customFormat="1" x14ac:dyDescent="0.2">
      <c r="A109" s="21" t="s">
        <v>105</v>
      </c>
      <c r="B109" s="20">
        <f t="shared" si="19"/>
        <v>47878</v>
      </c>
      <c r="C109" s="7">
        <f t="shared" si="17"/>
        <v>500</v>
      </c>
      <c r="D109" s="8">
        <f t="shared" si="12"/>
        <v>46882.78</v>
      </c>
      <c r="E109" s="8">
        <f t="shared" si="20"/>
        <v>0.38652316666666664</v>
      </c>
      <c r="F109" s="8">
        <f>SUM($D$8:D109)</f>
        <v>2218713.8199999994</v>
      </c>
      <c r="G109" s="8">
        <f t="shared" si="22"/>
        <v>53117.22</v>
      </c>
      <c r="H109" s="27">
        <f>D109/$C$2-$H$3</f>
        <v>6.8827799999999939E-2</v>
      </c>
      <c r="I109" s="35">
        <f>1-64*($M$5-0.004*$C$2)/$C$2*H109</f>
        <v>1</v>
      </c>
      <c r="J109" s="19">
        <f>(200*$M$5*I109)/(G109/750+$H$2*G109*G109/(F109+3*G109))</f>
        <v>119.83155786477731</v>
      </c>
      <c r="K109" s="28" t="s">
        <v>105</v>
      </c>
      <c r="L109" s="29">
        <f t="shared" si="15"/>
        <v>49949</v>
      </c>
      <c r="M109" s="30">
        <f>MIN($M$5,-N108-O108)</f>
        <v>400</v>
      </c>
      <c r="N109" s="31">
        <f t="shared" si="16"/>
        <v>-24449.023070803021</v>
      </c>
      <c r="O109" s="31">
        <f t="shared" si="21"/>
        <v>-25.467732365419817</v>
      </c>
      <c r="R109" s="1"/>
    </row>
    <row r="110" spans="1:18" s="2" customFormat="1" x14ac:dyDescent="0.2">
      <c r="A110" s="21" t="s">
        <v>106</v>
      </c>
      <c r="B110" s="20">
        <f t="shared" si="19"/>
        <v>47907</v>
      </c>
      <c r="C110" s="7">
        <f t="shared" si="17"/>
        <v>500</v>
      </c>
      <c r="D110" s="8">
        <f t="shared" si="12"/>
        <v>47382.78</v>
      </c>
      <c r="E110" s="8">
        <f t="shared" si="20"/>
        <v>0.77749077777777786</v>
      </c>
      <c r="F110" s="8">
        <f>SUM($D$8:D110)</f>
        <v>2266096.5999999992</v>
      </c>
      <c r="G110" s="8">
        <f t="shared" si="22"/>
        <v>52617.22</v>
      </c>
      <c r="H110" s="27">
        <f>D110/$C$2-$H$3</f>
        <v>7.3827799999999943E-2</v>
      </c>
      <c r="I110" s="35">
        <f>1-64*($M$5-0.004*$C$2)/$C$2*H110</f>
        <v>1</v>
      </c>
      <c r="J110" s="19">
        <f>(200*$M$5*I110)/(G110/750+$H$2*G110*G110/(F110+3*G110))</f>
        <v>124.09448714692606</v>
      </c>
      <c r="K110" s="28" t="s">
        <v>106</v>
      </c>
      <c r="L110" s="29">
        <f t="shared" si="15"/>
        <v>49980</v>
      </c>
      <c r="M110" s="30">
        <f>MIN($M$5,-N109-O109)</f>
        <v>400</v>
      </c>
      <c r="N110" s="31">
        <f t="shared" si="16"/>
        <v>-24074.490803168443</v>
      </c>
      <c r="O110" s="31">
        <f t="shared" si="21"/>
        <v>-25.077594586633793</v>
      </c>
      <c r="R110" s="1"/>
    </row>
    <row r="111" spans="1:18" s="2" customFormat="1" x14ac:dyDescent="0.2">
      <c r="A111" s="21" t="s">
        <v>107</v>
      </c>
      <c r="B111" s="20">
        <f t="shared" si="19"/>
        <v>47937</v>
      </c>
      <c r="C111" s="7">
        <f t="shared" si="17"/>
        <v>500</v>
      </c>
      <c r="D111" s="8">
        <f t="shared" si="12"/>
        <v>47882.78</v>
      </c>
      <c r="E111" s="8">
        <f t="shared" si="20"/>
        <v>1.1723472777777779</v>
      </c>
      <c r="F111" s="8">
        <f>SUM($D$8:D111)</f>
        <v>2313979.379999999</v>
      </c>
      <c r="G111" s="8">
        <f t="shared" si="22"/>
        <v>52117.22</v>
      </c>
      <c r="H111" s="27">
        <f>D111/$C$2-$H$3</f>
        <v>7.8827799999999948E-2</v>
      </c>
      <c r="I111" s="35">
        <f>1-64*($M$5-0.004*$C$2)/$C$2*H111</f>
        <v>1</v>
      </c>
      <c r="J111" s="19">
        <f>(200*$M$5*I111)/(G111/750+$H$2*G111*G111/(F111+3*G111))</f>
        <v>128.50300628113416</v>
      </c>
      <c r="K111" s="28" t="s">
        <v>107</v>
      </c>
      <c r="L111" s="29">
        <f t="shared" si="15"/>
        <v>50010</v>
      </c>
      <c r="M111" s="30">
        <f>MIN($M$5,-N110-O110)</f>
        <v>400</v>
      </c>
      <c r="N111" s="31">
        <f t="shared" si="16"/>
        <v>-23699.568397755076</v>
      </c>
      <c r="O111" s="31">
        <f t="shared" si="21"/>
        <v>-24.687050414328208</v>
      </c>
      <c r="R111" s="1"/>
    </row>
    <row r="112" spans="1:18" s="2" customFormat="1" x14ac:dyDescent="0.2">
      <c r="A112" s="21" t="s">
        <v>108</v>
      </c>
      <c r="B112" s="20">
        <f t="shared" si="19"/>
        <v>47968</v>
      </c>
      <c r="C112" s="7">
        <f t="shared" si="17"/>
        <v>500</v>
      </c>
      <c r="D112" s="8">
        <f t="shared" si="12"/>
        <v>48382.78</v>
      </c>
      <c r="E112" s="8">
        <f t="shared" si="20"/>
        <v>1.5713704444444445</v>
      </c>
      <c r="F112" s="8">
        <f>SUM($D$8:D112)</f>
        <v>2362362.1599999988</v>
      </c>
      <c r="G112" s="8">
        <f t="shared" si="22"/>
        <v>51617.22</v>
      </c>
      <c r="H112" s="27">
        <f>D112/$C$2-$H$3</f>
        <v>8.3827799999999952E-2</v>
      </c>
      <c r="I112" s="35">
        <f>1-64*($M$5-0.004*$C$2)/$C$2*H112</f>
        <v>1</v>
      </c>
      <c r="J112" s="19">
        <f>(200*$M$5*I112)/(G112/750+$H$2*G112*G112/(F112+3*G112))</f>
        <v>133.06237445476881</v>
      </c>
      <c r="K112" s="28" t="s">
        <v>108</v>
      </c>
      <c r="L112" s="29">
        <f t="shared" si="15"/>
        <v>50041</v>
      </c>
      <c r="M112" s="30">
        <f>MIN($M$5,-N111-O111)</f>
        <v>400</v>
      </c>
      <c r="N112" s="31">
        <f t="shared" si="16"/>
        <v>-23324.255448169406</v>
      </c>
      <c r="O112" s="31">
        <f t="shared" si="21"/>
        <v>-24.296099425176465</v>
      </c>
      <c r="R112" s="1"/>
    </row>
    <row r="113" spans="1:18" s="2" customFormat="1" x14ac:dyDescent="0.2">
      <c r="A113" s="21" t="s">
        <v>109</v>
      </c>
      <c r="B113" s="20">
        <f t="shared" si="19"/>
        <v>47998</v>
      </c>
      <c r="C113" s="7">
        <f t="shared" si="17"/>
        <v>500</v>
      </c>
      <c r="D113" s="8">
        <f t="shared" si="12"/>
        <v>48882.78</v>
      </c>
      <c r="E113" s="8">
        <f t="shared" si="20"/>
        <v>1.9745602777777778</v>
      </c>
      <c r="F113" s="8">
        <f>SUM($D$8:D113)</f>
        <v>2411244.9399999985</v>
      </c>
      <c r="G113" s="8">
        <f t="shared" si="22"/>
        <v>51117.22</v>
      </c>
      <c r="H113" s="27">
        <f>D113/$C$2-$H$3</f>
        <v>8.8827799999999957E-2</v>
      </c>
      <c r="I113" s="35">
        <f>1-64*($M$5-0.004*$C$2)/$C$2*H113</f>
        <v>1</v>
      </c>
      <c r="J113" s="19">
        <f>(200*$M$5*I113)/(G113/750+$H$2*G113*G113/(F113+3*G113))</f>
        <v>137.77807454516005</v>
      </c>
      <c r="K113" s="28" t="s">
        <v>109</v>
      </c>
      <c r="L113" s="29">
        <f t="shared" si="15"/>
        <v>50072</v>
      </c>
      <c r="M113" s="30">
        <f>MIN($M$5,-N112-O112)</f>
        <v>400</v>
      </c>
      <c r="N113" s="31">
        <f t="shared" si="16"/>
        <v>-22948.551547594583</v>
      </c>
      <c r="O113" s="31">
        <f t="shared" si="21"/>
        <v>-23.904741195411024</v>
      </c>
      <c r="R113" s="1"/>
    </row>
    <row r="114" spans="1:18" s="2" customFormat="1" x14ac:dyDescent="0.2">
      <c r="A114" s="21" t="s">
        <v>110</v>
      </c>
      <c r="B114" s="20">
        <f t="shared" si="19"/>
        <v>48029</v>
      </c>
      <c r="C114" s="7">
        <f t="shared" si="17"/>
        <v>500</v>
      </c>
      <c r="D114" s="8">
        <f t="shared" si="12"/>
        <v>49382.78</v>
      </c>
      <c r="E114" s="8">
        <f t="shared" si="20"/>
        <v>2.3819167777777777</v>
      </c>
      <c r="F114" s="8">
        <f>SUM($D$8:D114)</f>
        <v>2460627.7199999983</v>
      </c>
      <c r="G114" s="8">
        <f t="shared" si="22"/>
        <v>50617.22</v>
      </c>
      <c r="H114" s="27">
        <f>D114/$C$2-$H$3</f>
        <v>9.3827799999999961E-2</v>
      </c>
      <c r="I114" s="35">
        <f>1-64*($M$5-0.004*$C$2)/$C$2*H114</f>
        <v>1</v>
      </c>
      <c r="J114" s="19">
        <f>(200*$M$5*I114)/(G114/750+$H$2*G114*G114/(F114+3*G114))</f>
        <v>142.65582451284612</v>
      </c>
      <c r="K114" s="28" t="s">
        <v>110</v>
      </c>
      <c r="L114" s="29">
        <f t="shared" si="15"/>
        <v>50100</v>
      </c>
      <c r="M114" s="30">
        <f>MIN($M$5,-N113-O113)</f>
        <v>400</v>
      </c>
      <c r="N114" s="31">
        <f t="shared" si="16"/>
        <v>-22572.456288789996</v>
      </c>
      <c r="O114" s="31">
        <f t="shared" si="21"/>
        <v>-23.512975300822912</v>
      </c>
      <c r="R114" s="1"/>
    </row>
    <row r="115" spans="1:18" s="2" customFormat="1" x14ac:dyDescent="0.2">
      <c r="A115" s="21" t="s">
        <v>111</v>
      </c>
      <c r="B115" s="20">
        <f t="shared" si="19"/>
        <v>48059</v>
      </c>
      <c r="C115" s="7">
        <f t="shared" si="17"/>
        <v>500</v>
      </c>
      <c r="D115" s="8">
        <f t="shared" si="12"/>
        <v>49882.78</v>
      </c>
      <c r="E115" s="8">
        <f t="shared" si="20"/>
        <v>2.7934399444444442</v>
      </c>
      <c r="F115" s="8">
        <f>SUM($D$8:D115)</f>
        <v>2510510.4999999981</v>
      </c>
      <c r="G115" s="8">
        <f t="shared" si="22"/>
        <v>50117.22</v>
      </c>
      <c r="H115" s="27">
        <f>D115/$C$2-$H$3</f>
        <v>9.8827799999999966E-2</v>
      </c>
      <c r="I115" s="35">
        <f>1-64*($M$5-0.004*$C$2)/$C$2*H115</f>
        <v>1</v>
      </c>
      <c r="J115" s="19">
        <f>(200*$M$5*I115)/(G115/750+$H$2*G115*G115/(F115+3*G115))</f>
        <v>147.70158948405725</v>
      </c>
      <c r="K115" s="28" t="s">
        <v>111</v>
      </c>
      <c r="L115" s="29">
        <f t="shared" si="15"/>
        <v>50131</v>
      </c>
      <c r="M115" s="30">
        <f>MIN($M$5,-N114-O114)</f>
        <v>400</v>
      </c>
      <c r="N115" s="31">
        <f t="shared" si="16"/>
        <v>-22195.969264090818</v>
      </c>
      <c r="O115" s="31">
        <f t="shared" si="21"/>
        <v>-23.12080131676127</v>
      </c>
      <c r="R115" s="1"/>
    </row>
    <row r="116" spans="1:18" s="2" customFormat="1" x14ac:dyDescent="0.2">
      <c r="A116" s="21" t="s">
        <v>112</v>
      </c>
      <c r="B116" s="20">
        <f t="shared" si="19"/>
        <v>48090</v>
      </c>
      <c r="C116" s="7">
        <f t="shared" si="17"/>
        <v>500</v>
      </c>
      <c r="D116" s="8">
        <f t="shared" si="12"/>
        <v>50382.78</v>
      </c>
      <c r="E116" s="8">
        <f t="shared" si="20"/>
        <v>3.2091297777777776</v>
      </c>
      <c r="F116" s="8">
        <f>SUM($D$8:D116)</f>
        <v>2560893.2799999979</v>
      </c>
      <c r="G116" s="8">
        <f t="shared" si="22"/>
        <v>50000</v>
      </c>
      <c r="H116" s="27">
        <f>D116/$C$2-$H$3</f>
        <v>0.10382779999999991</v>
      </c>
      <c r="I116" s="35">
        <f>1-64*($M$5-0.004*$C$2)/$C$2*H116</f>
        <v>1</v>
      </c>
      <c r="J116" s="19">
        <f>(200*$M$5*I116)/(G116/750+$H$2*G116*G116/(F116+3*G116))</f>
        <v>150.79092536711951</v>
      </c>
      <c r="K116" s="28" t="s">
        <v>112</v>
      </c>
      <c r="L116" s="29">
        <f t="shared" si="15"/>
        <v>50161</v>
      </c>
      <c r="M116" s="30">
        <f>MIN($M$5,-N115-O115)</f>
        <v>400</v>
      </c>
      <c r="N116" s="31">
        <f t="shared" si="16"/>
        <v>-21819.090065407578</v>
      </c>
      <c r="O116" s="31">
        <f t="shared" si="21"/>
        <v>-22.728218818132891</v>
      </c>
      <c r="R116" s="1"/>
    </row>
    <row r="117" spans="1:18" s="2" customFormat="1" x14ac:dyDescent="0.2">
      <c r="A117" s="21" t="s">
        <v>113</v>
      </c>
      <c r="B117" s="20">
        <f t="shared" si="19"/>
        <v>48121</v>
      </c>
      <c r="C117" s="7">
        <f t="shared" si="17"/>
        <v>500</v>
      </c>
      <c r="D117" s="8">
        <f t="shared" si="12"/>
        <v>50882.78</v>
      </c>
      <c r="E117" s="8">
        <f t="shared" si="20"/>
        <v>3.6289862777777775</v>
      </c>
      <c r="F117" s="8">
        <f>SUM($D$8:D117)</f>
        <v>2611776.0599999977</v>
      </c>
      <c r="G117" s="8">
        <f t="shared" si="22"/>
        <v>50000</v>
      </c>
      <c r="H117" s="27">
        <f>D117/$C$2-$H$3</f>
        <v>0.10882779999999992</v>
      </c>
      <c r="I117" s="35">
        <f>1-64*($M$5-0.004*$C$2)/$C$2*H117</f>
        <v>1</v>
      </c>
      <c r="J117" s="19">
        <f>(200*$M$5*I117)/(G117/750+$H$2*G117*G117/(F117+3*G117))</f>
        <v>153.25975597076231</v>
      </c>
      <c r="K117" s="28" t="s">
        <v>113</v>
      </c>
      <c r="L117" s="29">
        <f t="shared" si="15"/>
        <v>50192</v>
      </c>
      <c r="M117" s="30">
        <f>MIN($M$5,-N116-O116)</f>
        <v>400</v>
      </c>
      <c r="N117" s="31">
        <f t="shared" si="16"/>
        <v>-21441.818284225712</v>
      </c>
      <c r="O117" s="31">
        <f t="shared" si="21"/>
        <v>-22.335227379401786</v>
      </c>
      <c r="R117" s="1"/>
    </row>
    <row r="118" spans="1:18" s="2" customFormat="1" x14ac:dyDescent="0.2">
      <c r="A118" s="21" t="s">
        <v>114</v>
      </c>
      <c r="B118" s="20">
        <f t="shared" si="19"/>
        <v>48151</v>
      </c>
      <c r="C118" s="7">
        <f t="shared" si="17"/>
        <v>500</v>
      </c>
      <c r="D118" s="8">
        <f t="shared" si="12"/>
        <v>51382.78</v>
      </c>
      <c r="E118" s="8">
        <f t="shared" si="20"/>
        <v>4.0530094444444442</v>
      </c>
      <c r="F118" s="8">
        <f>SUM($D$8:D118)</f>
        <v>2663158.8399999975</v>
      </c>
      <c r="G118" s="8">
        <f t="shared" si="22"/>
        <v>50000</v>
      </c>
      <c r="H118" s="27">
        <f>D118/$C$2-$H$3</f>
        <v>0.11382779999999992</v>
      </c>
      <c r="I118" s="35">
        <f>1-64*($M$5-0.004*$C$2)/$C$2*H118</f>
        <v>1</v>
      </c>
      <c r="J118" s="19">
        <f>(200*$M$5*I118)/(G118/750+$H$2*G118*G118/(F118+3*G118))</f>
        <v>155.74108417735172</v>
      </c>
      <c r="K118" s="28" t="s">
        <v>114</v>
      </c>
      <c r="L118" s="29">
        <f t="shared" si="15"/>
        <v>50222</v>
      </c>
      <c r="M118" s="30">
        <f>MIN($M$5,-N117-O117)</f>
        <v>400</v>
      </c>
      <c r="N118" s="31">
        <f t="shared" si="16"/>
        <v>-21064.153511605113</v>
      </c>
      <c r="O118" s="31">
        <f t="shared" si="21"/>
        <v>-21.94182657458866</v>
      </c>
      <c r="R118" s="1"/>
    </row>
    <row r="119" spans="1:18" s="2" customFormat="1" x14ac:dyDescent="0.2">
      <c r="A119" s="21" t="s">
        <v>115</v>
      </c>
      <c r="B119" s="20">
        <f t="shared" si="19"/>
        <v>48182</v>
      </c>
      <c r="C119" s="7">
        <f t="shared" si="17"/>
        <v>500</v>
      </c>
      <c r="D119" s="8">
        <f t="shared" si="12"/>
        <v>51882.78</v>
      </c>
      <c r="E119" s="8">
        <f t="shared" si="20"/>
        <v>4.4811992777777778</v>
      </c>
      <c r="F119" s="8">
        <f>SUM($D$8:D119)</f>
        <v>2715041.6199999973</v>
      </c>
      <c r="G119" s="8">
        <f t="shared" si="22"/>
        <v>50000</v>
      </c>
      <c r="H119" s="27">
        <f>D119/$C$2-$H$3</f>
        <v>0.11882779999999993</v>
      </c>
      <c r="I119" s="35">
        <f>1-64*($M$5-0.004*$C$2)/$C$2*H119</f>
        <v>1</v>
      </c>
      <c r="J119" s="19">
        <f>(200*$M$5*I119)/(G119/750+$H$2*G119*G119/(F119+3*G119))</f>
        <v>158.23465001835754</v>
      </c>
      <c r="K119" s="28" t="s">
        <v>115</v>
      </c>
      <c r="L119" s="29">
        <f t="shared" si="15"/>
        <v>50253</v>
      </c>
      <c r="M119" s="30">
        <f>MIN($M$5,-N118-O118)</f>
        <v>400</v>
      </c>
      <c r="N119" s="31">
        <f t="shared" si="16"/>
        <v>-20686.095338179701</v>
      </c>
      <c r="O119" s="31">
        <f t="shared" si="21"/>
        <v>-21.548015977270524</v>
      </c>
      <c r="R119" s="1"/>
    </row>
    <row r="120" spans="1:18" s="2" customFormat="1" x14ac:dyDescent="0.2">
      <c r="A120" s="21" t="s">
        <v>116</v>
      </c>
      <c r="B120" s="20">
        <f t="shared" si="19"/>
        <v>48212</v>
      </c>
      <c r="C120" s="7">
        <f t="shared" si="17"/>
        <v>485</v>
      </c>
      <c r="D120" s="8">
        <f t="shared" si="12"/>
        <v>52367.78</v>
      </c>
      <c r="E120" s="8">
        <f t="shared" si="20"/>
        <v>4.9135557777777779</v>
      </c>
      <c r="F120" s="8">
        <f>SUM($D$8:D120)</f>
        <v>2767409.3999999971</v>
      </c>
      <c r="G120" s="8">
        <f t="shared" si="22"/>
        <v>50000</v>
      </c>
      <c r="H120" s="27">
        <f>D120/$C$2-$H$3</f>
        <v>0.12367779999999995</v>
      </c>
      <c r="I120" s="35">
        <f>1-64*($M$5-0.004*$C$2)/$C$2*H120</f>
        <v>1</v>
      </c>
      <c r="J120" s="19">
        <f>(200*$M$5*I120)/(G120/750+$H$2*G120*G120/(F120+3*G120))</f>
        <v>160.73947855816135</v>
      </c>
      <c r="K120" s="28" t="s">
        <v>116</v>
      </c>
      <c r="L120" s="29">
        <f t="shared" si="15"/>
        <v>50284</v>
      </c>
      <c r="M120" s="30">
        <f>MIN($M$5,-N119-O119)</f>
        <v>400</v>
      </c>
      <c r="N120" s="31">
        <f t="shared" si="16"/>
        <v>-20307.643354156971</v>
      </c>
      <c r="O120" s="31">
        <f t="shared" si="21"/>
        <v>-21.153795160580177</v>
      </c>
      <c r="R120" s="1"/>
    </row>
    <row r="121" spans="1:18" s="2" customFormat="1" x14ac:dyDescent="0.2">
      <c r="A121" s="21" t="s">
        <v>117</v>
      </c>
      <c r="B121" s="20">
        <f t="shared" si="19"/>
        <v>48243</v>
      </c>
      <c r="C121" s="7">
        <f t="shared" si="17"/>
        <v>500</v>
      </c>
      <c r="D121" s="8">
        <f t="shared" si="12"/>
        <v>52872.69</v>
      </c>
      <c r="E121" s="8">
        <f t="shared" si="20"/>
        <v>0.43643908333333337</v>
      </c>
      <c r="F121" s="8">
        <f>SUM($D$8:D121)</f>
        <v>2820282.0899999971</v>
      </c>
      <c r="G121" s="8">
        <f t="shared" si="22"/>
        <v>50000</v>
      </c>
      <c r="H121" s="27">
        <f>D121/$C$2-$H$3</f>
        <v>0.12872689999999998</v>
      </c>
      <c r="I121" s="35">
        <f>1-64*($M$5-0.004*$C$2)/$C$2*H121</f>
        <v>1</v>
      </c>
      <c r="J121" s="19">
        <f>(200*$M$5*I121)/(G121/750+$H$2*G121*G121/(F121+3*G121))</f>
        <v>163.25626726392142</v>
      </c>
      <c r="K121" s="28" t="s">
        <v>117</v>
      </c>
      <c r="L121" s="29">
        <f t="shared" si="15"/>
        <v>50314</v>
      </c>
      <c r="M121" s="30">
        <f>MIN($M$5,-N120-O120)</f>
        <v>400</v>
      </c>
      <c r="N121" s="31">
        <f t="shared" si="16"/>
        <v>-19928.79714931755</v>
      </c>
      <c r="O121" s="31">
        <f t="shared" si="21"/>
        <v>-20.759163697205782</v>
      </c>
      <c r="R121" s="1"/>
    </row>
    <row r="122" spans="1:18" s="2" customFormat="1" x14ac:dyDescent="0.2">
      <c r="A122" s="21" t="s">
        <v>118</v>
      </c>
      <c r="B122" s="20">
        <f t="shared" si="19"/>
        <v>48272</v>
      </c>
      <c r="C122" s="7">
        <f t="shared" si="17"/>
        <v>500</v>
      </c>
      <c r="D122" s="8">
        <f t="shared" si="12"/>
        <v>53372.69</v>
      </c>
      <c r="E122" s="8">
        <f t="shared" si="20"/>
        <v>0.87732261111111121</v>
      </c>
      <c r="F122" s="8">
        <f>SUM($D$8:D122)</f>
        <v>2873654.779999997</v>
      </c>
      <c r="G122" s="8">
        <f t="shared" si="22"/>
        <v>50000</v>
      </c>
      <c r="H122" s="27">
        <f>D122/$C$2-$H$3</f>
        <v>0.13372689999999998</v>
      </c>
      <c r="I122" s="35">
        <f>1-64*($M$5-0.004*$C$2)/$C$2*H122</f>
        <v>1</v>
      </c>
      <c r="J122" s="19">
        <f>(200*$M$5*I122)/(G122/750+$H$2*G122*G122/(F122+3*G122))</f>
        <v>165.78452325100466</v>
      </c>
      <c r="K122" s="28" t="s">
        <v>118</v>
      </c>
      <c r="L122" s="29">
        <f t="shared" si="15"/>
        <v>50345</v>
      </c>
      <c r="M122" s="30">
        <f>MIN($M$5,-N121-O121)</f>
        <v>400</v>
      </c>
      <c r="N122" s="31">
        <f t="shared" si="16"/>
        <v>-19549.556313014757</v>
      </c>
      <c r="O122" s="31">
        <f t="shared" si="21"/>
        <v>-20.364121159390372</v>
      </c>
      <c r="R122" s="1"/>
    </row>
    <row r="123" spans="1:18" s="2" customFormat="1" x14ac:dyDescent="0.2">
      <c r="A123" s="21" t="s">
        <v>119</v>
      </c>
      <c r="B123" s="20">
        <f t="shared" si="19"/>
        <v>48303</v>
      </c>
      <c r="C123" s="7">
        <f t="shared" si="17"/>
        <v>500</v>
      </c>
      <c r="D123" s="8">
        <f t="shared" si="12"/>
        <v>53872.69</v>
      </c>
      <c r="E123" s="8">
        <f t="shared" si="20"/>
        <v>1.3220950277777779</v>
      </c>
      <c r="F123" s="8">
        <f>SUM($D$8:D123)</f>
        <v>2927527.4699999969</v>
      </c>
      <c r="G123" s="8">
        <f t="shared" si="22"/>
        <v>50000</v>
      </c>
      <c r="H123" s="27">
        <f>D123/$C$2-$H$3</f>
        <v>0.13872689999999999</v>
      </c>
      <c r="I123" s="35">
        <f>1-64*($M$5-0.004*$C$2)/$C$2*H123</f>
        <v>1</v>
      </c>
      <c r="J123" s="19">
        <f>(200*$M$5*I123)/(G123/750+$H$2*G123*G123/(F123+3*G123))</f>
        <v>168.32398997903334</v>
      </c>
      <c r="K123" s="28" t="s">
        <v>119</v>
      </c>
      <c r="L123" s="29">
        <f t="shared" si="15"/>
        <v>50375</v>
      </c>
      <c r="M123" s="30">
        <f>MIN($M$5,-N122-O122)</f>
        <v>400</v>
      </c>
      <c r="N123" s="31">
        <f t="shared" si="16"/>
        <v>-19169.920434174146</v>
      </c>
      <c r="O123" s="31">
        <f t="shared" si="21"/>
        <v>-19.968667118931403</v>
      </c>
      <c r="R123" s="1"/>
    </row>
    <row r="124" spans="1:18" s="2" customFormat="1" x14ac:dyDescent="0.2">
      <c r="A124" s="21" t="s">
        <v>120</v>
      </c>
      <c r="B124" s="20">
        <f t="shared" si="19"/>
        <v>48334</v>
      </c>
      <c r="C124" s="7">
        <f t="shared" si="17"/>
        <v>500</v>
      </c>
      <c r="D124" s="8">
        <f t="shared" si="12"/>
        <v>54372.69</v>
      </c>
      <c r="E124" s="8">
        <f t="shared" si="20"/>
        <v>1.7710341111111112</v>
      </c>
      <c r="F124" s="8">
        <f>SUM($D$8:D124)</f>
        <v>2981900.1599999969</v>
      </c>
      <c r="G124" s="8">
        <f t="shared" si="22"/>
        <v>50000</v>
      </c>
      <c r="H124" s="27">
        <f>D124/$C$2-$H$3</f>
        <v>0.14372689999999999</v>
      </c>
      <c r="I124" s="35">
        <f>1-64*($M$5-0.004*$C$2)/$C$2*H124</f>
        <v>1</v>
      </c>
      <c r="J124" s="19">
        <f>(200*$M$5*I124)/(G124/750+$H$2*G124*G124/(F124+3*G124))</f>
        <v>170.87441188030093</v>
      </c>
      <c r="K124" s="28" t="s">
        <v>120</v>
      </c>
      <c r="L124" s="29">
        <f t="shared" si="15"/>
        <v>50406</v>
      </c>
      <c r="M124" s="30">
        <f>MIN($M$5,-N123-O123)</f>
        <v>400</v>
      </c>
      <c r="N124" s="31">
        <f t="shared" si="16"/>
        <v>-18789.889101293076</v>
      </c>
      <c r="O124" s="31">
        <f t="shared" si="21"/>
        <v>-19.572801147180289</v>
      </c>
      <c r="R124" s="1"/>
    </row>
    <row r="125" spans="1:18" s="2" customFormat="1" x14ac:dyDescent="0.2">
      <c r="A125" s="21" t="s">
        <v>121</v>
      </c>
      <c r="B125" s="20">
        <f t="shared" si="19"/>
        <v>48364</v>
      </c>
      <c r="C125" s="7">
        <f t="shared" si="17"/>
        <v>500</v>
      </c>
      <c r="D125" s="8">
        <f t="shared" si="12"/>
        <v>54872.69</v>
      </c>
      <c r="E125" s="8">
        <f t="shared" si="20"/>
        <v>2.2241398611111114</v>
      </c>
      <c r="F125" s="8">
        <f>SUM($D$8:D125)</f>
        <v>3036772.8499999968</v>
      </c>
      <c r="G125" s="8">
        <f t="shared" si="22"/>
        <v>50000</v>
      </c>
      <c r="H125" s="27">
        <f>D125/$C$2-$H$3</f>
        <v>0.1487269</v>
      </c>
      <c r="I125" s="35">
        <f>1-64*($M$5-0.004*$C$2)/$C$2*H125</f>
        <v>1</v>
      </c>
      <c r="J125" s="19">
        <f>(200*$M$5*I125)/(G125/750+$H$2*G125*G125/(F125+3*G125))</f>
        <v>173.43553440584307</v>
      </c>
      <c r="K125" s="28" t="s">
        <v>121</v>
      </c>
      <c r="L125" s="29">
        <f t="shared" si="15"/>
        <v>50437</v>
      </c>
      <c r="M125" s="30">
        <f>MIN($M$5,-N124-O124)</f>
        <v>400</v>
      </c>
      <c r="N125" s="31">
        <f t="shared" si="16"/>
        <v>-18409.461902440256</v>
      </c>
      <c r="O125" s="31">
        <f t="shared" si="21"/>
        <v>-19.176522815041935</v>
      </c>
      <c r="R125" s="1"/>
    </row>
    <row r="126" spans="1:18" s="2" customFormat="1" x14ac:dyDescent="0.2">
      <c r="A126" s="21" t="s">
        <v>122</v>
      </c>
      <c r="B126" s="20">
        <f t="shared" si="19"/>
        <v>48395</v>
      </c>
      <c r="C126" s="7">
        <f t="shared" si="17"/>
        <v>500</v>
      </c>
      <c r="D126" s="8">
        <f t="shared" si="12"/>
        <v>55372.69</v>
      </c>
      <c r="E126" s="8">
        <f t="shared" si="20"/>
        <v>2.681412277777778</v>
      </c>
      <c r="F126" s="8">
        <f>SUM($D$8:D126)</f>
        <v>3092145.5399999968</v>
      </c>
      <c r="G126" s="8">
        <f t="shared" si="22"/>
        <v>50000</v>
      </c>
      <c r="H126" s="27">
        <f>D126/$C$2-$H$3</f>
        <v>0.1537269</v>
      </c>
      <c r="I126" s="35">
        <f>1-64*($M$5-0.004*$C$2)/$C$2*H126</f>
        <v>1</v>
      </c>
      <c r="J126" s="19">
        <f>(200*$M$5*I126)/(G126/750+$H$2*G126*G126/(F126+3*G126))</f>
        <v>176.00710407048658</v>
      </c>
      <c r="K126" s="28" t="s">
        <v>122</v>
      </c>
      <c r="L126" s="29">
        <f t="shared" si="15"/>
        <v>50465</v>
      </c>
      <c r="M126" s="30">
        <f>MIN($M$5,-N125-O125)</f>
        <v>400</v>
      </c>
      <c r="N126" s="31">
        <f t="shared" si="16"/>
        <v>-18028.6384252553</v>
      </c>
      <c r="O126" s="31">
        <f t="shared" si="21"/>
        <v>-18.779831692974273</v>
      </c>
    </row>
    <row r="127" spans="1:18" s="2" customFormat="1" x14ac:dyDescent="0.2">
      <c r="A127" s="21" t="s">
        <v>123</v>
      </c>
      <c r="B127" s="20">
        <f t="shared" si="19"/>
        <v>48425</v>
      </c>
      <c r="C127" s="7">
        <f t="shared" si="17"/>
        <v>500</v>
      </c>
      <c r="D127" s="8">
        <f t="shared" si="12"/>
        <v>55872.69</v>
      </c>
      <c r="E127" s="8">
        <f t="shared" si="20"/>
        <v>3.1428513611111115</v>
      </c>
      <c r="F127" s="8">
        <f>SUM($D$8:D127)</f>
        <v>3148018.2299999967</v>
      </c>
      <c r="G127" s="8">
        <f t="shared" si="22"/>
        <v>50000</v>
      </c>
      <c r="H127" s="27">
        <f>D127/$C$2-$H$3</f>
        <v>0.1587269</v>
      </c>
      <c r="I127" s="35">
        <f>1-64*($M$5-0.004*$C$2)/$C$2*H127</f>
        <v>1</v>
      </c>
      <c r="J127" s="19">
        <f>(200*$M$5*I127)/(G127/750+$H$2*G127*G127/(F127+3*G127))</f>
        <v>178.58886849687164</v>
      </c>
      <c r="K127" s="28" t="s">
        <v>123</v>
      </c>
      <c r="L127" s="29">
        <f t="shared" si="15"/>
        <v>50496</v>
      </c>
      <c r="M127" s="30">
        <f>MIN($M$5,-N126-O126)</f>
        <v>400</v>
      </c>
      <c r="N127" s="31">
        <f t="shared" si="16"/>
        <v>-17647.418256948273</v>
      </c>
      <c r="O127" s="31">
        <f t="shared" si="21"/>
        <v>-18.382727350987786</v>
      </c>
    </row>
    <row r="128" spans="1:18" s="2" customFormat="1" x14ac:dyDescent="0.2">
      <c r="A128" s="21" t="s">
        <v>124</v>
      </c>
      <c r="B128" s="20">
        <f t="shared" si="19"/>
        <v>48456</v>
      </c>
      <c r="C128" s="7">
        <f t="shared" si="17"/>
        <v>500</v>
      </c>
      <c r="D128" s="8">
        <f t="shared" si="12"/>
        <v>56372.69</v>
      </c>
      <c r="E128" s="8">
        <f t="shared" si="20"/>
        <v>3.6084571111111114</v>
      </c>
      <c r="F128" s="8">
        <f>SUM($D$8:D128)</f>
        <v>3204390.9199999967</v>
      </c>
      <c r="G128" s="8">
        <f t="shared" si="22"/>
        <v>50000</v>
      </c>
      <c r="H128" s="27">
        <f>D128/$C$2-$H$3</f>
        <v>0.16372690000000001</v>
      </c>
      <c r="I128" s="35">
        <f>1-64*($M$5-0.004*$C$2)/$C$2*H128</f>
        <v>1</v>
      </c>
      <c r="J128" s="19">
        <f>(200*$M$5*I128)/(G128/750+$H$2*G128*G128/(F128+3*G128))</f>
        <v>181.18057645844519</v>
      </c>
      <c r="K128" s="28" t="s">
        <v>124</v>
      </c>
      <c r="L128" s="29">
        <f t="shared" si="15"/>
        <v>50526</v>
      </c>
      <c r="M128" s="30">
        <f>MIN($M$5,-N127-O127)</f>
        <v>400</v>
      </c>
      <c r="N128" s="31">
        <f t="shared" si="16"/>
        <v>-17265.800984299261</v>
      </c>
      <c r="O128" s="31">
        <f t="shared" si="21"/>
        <v>-17.985209358645065</v>
      </c>
    </row>
    <row r="129" spans="1:15" s="2" customFormat="1" x14ac:dyDescent="0.2">
      <c r="A129" s="21" t="s">
        <v>125</v>
      </c>
      <c r="B129" s="20">
        <f t="shared" si="19"/>
        <v>48487</v>
      </c>
      <c r="C129" s="7">
        <f t="shared" si="17"/>
        <v>500</v>
      </c>
      <c r="D129" s="8">
        <f t="shared" si="12"/>
        <v>56872.69</v>
      </c>
      <c r="E129" s="8">
        <f t="shared" si="20"/>
        <v>4.0782295277777783</v>
      </c>
      <c r="F129" s="8">
        <f>SUM($D$8:D129)</f>
        <v>3261263.6099999966</v>
      </c>
      <c r="G129" s="8">
        <f t="shared" si="22"/>
        <v>50000</v>
      </c>
      <c r="H129" s="27">
        <f>D129/$C$2-$H$3</f>
        <v>0.16872690000000001</v>
      </c>
      <c r="I129" s="35">
        <f>1-64*($M$5-0.004*$C$2)/$C$2*H129</f>
        <v>1</v>
      </c>
      <c r="J129" s="19">
        <f>(200*$M$5*I129)/(G129/750+$H$2*G129*G129/(F129+3*G129))</f>
        <v>183.78197792142217</v>
      </c>
      <c r="K129" s="28" t="s">
        <v>125</v>
      </c>
      <c r="L129" s="29">
        <f t="shared" si="15"/>
        <v>50557</v>
      </c>
      <c r="M129" s="30">
        <f>MIN($M$5,-N128-O128)</f>
        <v>400</v>
      </c>
      <c r="N129" s="31">
        <f t="shared" si="16"/>
        <v>-16883.786193657907</v>
      </c>
      <c r="O129" s="31">
        <f t="shared" si="21"/>
        <v>-17.587277285060321</v>
      </c>
    </row>
    <row r="130" spans="1:15" s="2" customFormat="1" x14ac:dyDescent="0.2">
      <c r="A130" s="21" t="s">
        <v>126</v>
      </c>
      <c r="B130" s="20">
        <f t="shared" si="19"/>
        <v>48517</v>
      </c>
      <c r="C130" s="7">
        <f t="shared" si="17"/>
        <v>500</v>
      </c>
      <c r="D130" s="8">
        <f t="shared" si="12"/>
        <v>57372.69</v>
      </c>
      <c r="E130" s="8">
        <f t="shared" si="20"/>
        <v>4.5521686111111119</v>
      </c>
      <c r="F130" s="8">
        <f>SUM($D$8:D130)</f>
        <v>3318636.2999999966</v>
      </c>
      <c r="G130" s="8">
        <f t="shared" si="22"/>
        <v>50000</v>
      </c>
      <c r="H130" s="27">
        <f>D130/$C$2-$H$3</f>
        <v>0.17372690000000002</v>
      </c>
      <c r="I130" s="35">
        <f>1-64*($M$5-0.004*$C$2)/$C$2*H130</f>
        <v>1</v>
      </c>
      <c r="J130" s="19">
        <f>(200*$M$5*I130)/(G130/750+$H$2*G130*G130/(F130+3*G130))</f>
        <v>186.39282408571373</v>
      </c>
      <c r="K130" s="28" t="s">
        <v>126</v>
      </c>
      <c r="L130" s="29">
        <f t="shared" si="15"/>
        <v>50587</v>
      </c>
      <c r="M130" s="30">
        <f>MIN($M$5,-N129-O129)</f>
        <v>400</v>
      </c>
      <c r="N130" s="31">
        <f t="shared" si="16"/>
        <v>-16501.373470942966</v>
      </c>
      <c r="O130" s="31">
        <f t="shared" si="21"/>
        <v>-17.188930698898925</v>
      </c>
    </row>
    <row r="131" spans="1:15" s="2" customFormat="1" x14ac:dyDescent="0.2">
      <c r="A131" s="21" t="s">
        <v>127</v>
      </c>
      <c r="B131" s="20">
        <f t="shared" si="19"/>
        <v>48548</v>
      </c>
      <c r="C131" s="7">
        <f t="shared" si="17"/>
        <v>500</v>
      </c>
      <c r="D131" s="8">
        <f t="shared" si="12"/>
        <v>57872.69</v>
      </c>
      <c r="E131" s="8">
        <f t="shared" si="20"/>
        <v>5.030274361111112</v>
      </c>
      <c r="F131" s="8">
        <f>SUM($D$8:D131)</f>
        <v>3376508.9899999965</v>
      </c>
      <c r="G131" s="8">
        <f t="shared" si="22"/>
        <v>50000</v>
      </c>
      <c r="H131" s="27">
        <f>D131/$C$2-$H$3</f>
        <v>0.17872690000000002</v>
      </c>
      <c r="I131" s="35">
        <f>1-64*($M$5-0.004*$C$2)/$C$2*H131</f>
        <v>1</v>
      </c>
      <c r="J131" s="19">
        <f>(200*$M$5*I131)/(G131/750+$H$2*G131*G131/(F131+3*G131))</f>
        <v>189.01286742482105</v>
      </c>
      <c r="K131" s="28" t="s">
        <v>127</v>
      </c>
      <c r="L131" s="29">
        <f t="shared" si="15"/>
        <v>50618</v>
      </c>
      <c r="M131" s="30">
        <f>MIN($M$5,-N130-O130)</f>
        <v>400</v>
      </c>
      <c r="N131" s="31">
        <f t="shared" si="16"/>
        <v>-16118.562401641866</v>
      </c>
      <c r="O131" s="31">
        <f t="shared" si="21"/>
        <v>-16.790169168376945</v>
      </c>
    </row>
    <row r="132" spans="1:15" s="2" customFormat="1" x14ac:dyDescent="0.2">
      <c r="A132" s="21" t="s">
        <v>128</v>
      </c>
      <c r="B132" s="20">
        <f t="shared" si="19"/>
        <v>48578</v>
      </c>
      <c r="C132" s="7">
        <f t="shared" si="17"/>
        <v>485</v>
      </c>
      <c r="D132" s="8">
        <f t="shared" si="12"/>
        <v>58357.69</v>
      </c>
      <c r="E132" s="8">
        <f t="shared" si="20"/>
        <v>5.5125467777777786</v>
      </c>
      <c r="F132" s="8">
        <f>SUM($D$8:D132)</f>
        <v>3434866.6799999964</v>
      </c>
      <c r="G132" s="8">
        <f t="shared" si="22"/>
        <v>50000</v>
      </c>
      <c r="H132" s="27">
        <f>D132/$C$2-$H$3</f>
        <v>0.18357690000000004</v>
      </c>
      <c r="I132" s="35">
        <f>1-64*($M$5-0.004*$C$2)/$C$2*H132</f>
        <v>1</v>
      </c>
      <c r="J132" s="19">
        <f>(200*$M$5*I132)/(G132/750+$H$2*G132*G132/(F132+3*G132))</f>
        <v>191.6411879097079</v>
      </c>
      <c r="K132" s="28" t="s">
        <v>128</v>
      </c>
      <c r="L132" s="29">
        <f t="shared" si="15"/>
        <v>50649</v>
      </c>
      <c r="M132" s="30">
        <f>MIN($M$5,-N131-O131)</f>
        <v>400</v>
      </c>
      <c r="N132" s="31">
        <f t="shared" si="16"/>
        <v>-15735.352570810242</v>
      </c>
      <c r="O132" s="31">
        <f t="shared" si="21"/>
        <v>-16.390992261260671</v>
      </c>
    </row>
    <row r="133" spans="1:15" s="2" customFormat="1" x14ac:dyDescent="0.2">
      <c r="A133" s="21" t="s">
        <v>129</v>
      </c>
      <c r="B133" s="20">
        <f t="shared" si="19"/>
        <v>48609</v>
      </c>
      <c r="C133" s="7">
        <f t="shared" si="17"/>
        <v>500</v>
      </c>
      <c r="D133" s="8">
        <f t="shared" si="12"/>
        <v>58863.200000000004</v>
      </c>
      <c r="E133" s="8">
        <f t="shared" si="20"/>
        <v>0.48636000000000007</v>
      </c>
      <c r="F133" s="8">
        <f>SUM($D$8:D133)</f>
        <v>3493729.8799999966</v>
      </c>
      <c r="G133" s="8">
        <f t="shared" si="22"/>
        <v>50000</v>
      </c>
      <c r="H133" s="27">
        <f>D133/$C$2-$H$3</f>
        <v>0.18863200000000002</v>
      </c>
      <c r="I133" s="35">
        <f>1-64*($M$5-0.004*$C$2)/$C$2*H133</f>
        <v>1</v>
      </c>
      <c r="J133" s="19">
        <f>(200*$M$5*I133)/(G133/750+$H$2*G133*G133/(F133+3*G133))</f>
        <v>194.27846775374695</v>
      </c>
      <c r="K133" s="28" t="s">
        <v>129</v>
      </c>
      <c r="L133" s="29">
        <f t="shared" si="15"/>
        <v>50679</v>
      </c>
      <c r="M133" s="30">
        <f>MIN($M$5,-N132-O132)</f>
        <v>400</v>
      </c>
      <c r="N133" s="31">
        <f t="shared" si="16"/>
        <v>-15351.743563071503</v>
      </c>
      <c r="O133" s="31">
        <f t="shared" si="21"/>
        <v>-15.99139954486615</v>
      </c>
    </row>
    <row r="134" spans="1:15" s="2" customFormat="1" x14ac:dyDescent="0.2">
      <c r="A134" s="21" t="s">
        <v>130</v>
      </c>
      <c r="B134" s="20">
        <f t="shared" si="19"/>
        <v>48638</v>
      </c>
      <c r="C134" s="7">
        <f t="shared" si="17"/>
        <v>500</v>
      </c>
      <c r="D134" s="8">
        <f t="shared" si="12"/>
        <v>59363.200000000004</v>
      </c>
      <c r="E134" s="8">
        <f t="shared" si="20"/>
        <v>0.97716444444444461</v>
      </c>
      <c r="F134" s="8">
        <f>SUM($D$8:D134)</f>
        <v>3553093.0799999968</v>
      </c>
      <c r="G134" s="8">
        <f t="shared" si="22"/>
        <v>50000</v>
      </c>
      <c r="H134" s="27">
        <f>D134/$C$2-$H$3</f>
        <v>0.19363200000000003</v>
      </c>
      <c r="I134" s="35">
        <f>1-64*($M$5-0.004*$C$2)/$C$2*H134</f>
        <v>1</v>
      </c>
      <c r="J134" s="19">
        <f>(200*$M$5*I134)/(G134/750+$H$2*G134*G134/(F134+3*G134))</f>
        <v>196.92421467701112</v>
      </c>
      <c r="K134" s="28" t="s">
        <v>130</v>
      </c>
      <c r="L134" s="29">
        <f t="shared" si="15"/>
        <v>50710</v>
      </c>
      <c r="M134" s="30">
        <f>MIN($M$5,-N133-O133)</f>
        <v>400</v>
      </c>
      <c r="N134" s="31">
        <f t="shared" si="16"/>
        <v>-14967.734962616369</v>
      </c>
      <c r="O134" s="31">
        <f t="shared" si="21"/>
        <v>-15.591390586058717</v>
      </c>
    </row>
    <row r="135" spans="1:15" s="2" customFormat="1" x14ac:dyDescent="0.2">
      <c r="A135" s="21" t="s">
        <v>131</v>
      </c>
      <c r="B135" s="20">
        <f t="shared" si="19"/>
        <v>48668</v>
      </c>
      <c r="C135" s="7">
        <f t="shared" si="17"/>
        <v>500</v>
      </c>
      <c r="D135" s="8">
        <f t="shared" si="12"/>
        <v>59863.200000000004</v>
      </c>
      <c r="E135" s="8">
        <f t="shared" si="20"/>
        <v>1.4718577777777782</v>
      </c>
      <c r="F135" s="8">
        <f>SUM($D$8:D135)</f>
        <v>3612956.279999997</v>
      </c>
      <c r="G135" s="8">
        <f t="shared" si="22"/>
        <v>50000</v>
      </c>
      <c r="H135" s="27">
        <f>D135/$C$2-$H$3</f>
        <v>0.19863200000000003</v>
      </c>
      <c r="I135" s="35">
        <f>1-64*($M$5-0.004*$C$2)/$C$2*H135</f>
        <v>1</v>
      </c>
      <c r="J135" s="19">
        <f>(200*$M$5*I135)/(G135/750+$H$2*G135*G135/(F135+3*G135))</f>
        <v>199.57818662828737</v>
      </c>
      <c r="K135" s="28" t="s">
        <v>131</v>
      </c>
      <c r="L135" s="29">
        <f t="shared" si="15"/>
        <v>50740</v>
      </c>
      <c r="M135" s="30">
        <f>MIN($M$5,-N134-O134)</f>
        <v>400</v>
      </c>
      <c r="N135" s="31">
        <f t="shared" si="16"/>
        <v>-14583.326353202427</v>
      </c>
      <c r="O135" s="31">
        <f t="shared" si="21"/>
        <v>-15.19096495125253</v>
      </c>
    </row>
    <row r="136" spans="1:15" s="2" customFormat="1" x14ac:dyDescent="0.2">
      <c r="A136" s="21" t="s">
        <v>132</v>
      </c>
      <c r="B136" s="20">
        <f t="shared" si="19"/>
        <v>48699</v>
      </c>
      <c r="C136" s="7">
        <f t="shared" si="17"/>
        <v>500</v>
      </c>
      <c r="D136" s="8">
        <f t="shared" si="12"/>
        <v>60363.200000000004</v>
      </c>
      <c r="E136" s="8">
        <f t="shared" si="20"/>
        <v>1.9707177777777782</v>
      </c>
      <c r="F136" s="8">
        <f>SUM($D$8:D136)</f>
        <v>3673319.4799999972</v>
      </c>
      <c r="G136" s="8">
        <f t="shared" si="22"/>
        <v>50000</v>
      </c>
      <c r="H136" s="27">
        <f>D136/$C$2-$H$3</f>
        <v>0.20363200000000004</v>
      </c>
      <c r="I136" s="35">
        <f>1-64*($M$5-0.004*$C$2)/$C$2*H136</f>
        <v>1</v>
      </c>
      <c r="J136" s="19">
        <f>(200*$M$5*I136)/(G136/750+$H$2*G136*G136/(F136+3*G136))</f>
        <v>202.24014301289844</v>
      </c>
      <c r="K136" s="28" t="s">
        <v>132</v>
      </c>
      <c r="L136" s="29">
        <f t="shared" si="15"/>
        <v>50771</v>
      </c>
      <c r="M136" s="30">
        <f>MIN($M$5,-N135-O135)</f>
        <v>400</v>
      </c>
      <c r="N136" s="31">
        <f t="shared" si="16"/>
        <v>-14198.517318153679</v>
      </c>
      <c r="O136" s="31">
        <f t="shared" si="21"/>
        <v>-14.790122206410084</v>
      </c>
    </row>
    <row r="137" spans="1:15" s="2" customFormat="1" x14ac:dyDescent="0.2">
      <c r="A137" s="21" t="s">
        <v>133</v>
      </c>
      <c r="B137" s="20">
        <f t="shared" si="19"/>
        <v>48729</v>
      </c>
      <c r="C137" s="7">
        <f t="shared" si="17"/>
        <v>500</v>
      </c>
      <c r="D137" s="8">
        <f t="shared" ref="D137:D191" si="23">C137+D136+IF(MONTH(B137)=1,ROUND(E136,2),0)</f>
        <v>60863.200000000004</v>
      </c>
      <c r="E137" s="8">
        <f t="shared" ref="E137:E168" si="24">MAX(0,IF(MONTH(B137)=1,0,E136)+(D137-C137)*$C$5*30/360+C137*$C$5*(30-DAY(B137))/360)</f>
        <v>2.4737444444444447</v>
      </c>
      <c r="F137" s="8">
        <f>SUM($D$8:D137)</f>
        <v>3734182.6799999974</v>
      </c>
      <c r="G137" s="8">
        <f t="shared" si="22"/>
        <v>50000</v>
      </c>
      <c r="H137" s="27">
        <f>D137/$C$2-$H$3</f>
        <v>0.20863200000000004</v>
      </c>
      <c r="I137" s="35">
        <f>1-64*($M$5-0.004*$C$2)/$C$2*H137</f>
        <v>1</v>
      </c>
      <c r="J137" s="19">
        <f>(200*$M$5*I137)/(G137/750+$H$2*G137*G137/(F137+3*G137))</f>
        <v>204.90984472642219</v>
      </c>
      <c r="K137" s="28" t="s">
        <v>133</v>
      </c>
      <c r="L137" s="29">
        <f t="shared" si="15"/>
        <v>50802</v>
      </c>
      <c r="M137" s="30">
        <f>MIN($M$5,-N136-O136)</f>
        <v>400</v>
      </c>
      <c r="N137" s="31">
        <f t="shared" si="16"/>
        <v>-13813.307440360089</v>
      </c>
      <c r="O137" s="31">
        <f t="shared" ref="O137:O168" si="25">N137*$M$6/12</f>
        <v>-14.38886191704176</v>
      </c>
    </row>
    <row r="138" spans="1:15" s="2" customFormat="1" x14ac:dyDescent="0.2">
      <c r="A138" s="21" t="s">
        <v>134</v>
      </c>
      <c r="B138" s="20">
        <f t="shared" si="19"/>
        <v>48760</v>
      </c>
      <c r="C138" s="7">
        <f t="shared" si="17"/>
        <v>500</v>
      </c>
      <c r="D138" s="8">
        <f t="shared" si="23"/>
        <v>61363.200000000004</v>
      </c>
      <c r="E138" s="8">
        <f t="shared" si="24"/>
        <v>2.9809377777777781</v>
      </c>
      <c r="F138" s="8">
        <f>SUM($D$8:D138)</f>
        <v>3795545.8799999976</v>
      </c>
      <c r="G138" s="8">
        <f t="shared" si="22"/>
        <v>50000</v>
      </c>
      <c r="H138" s="27">
        <f>D138/$C$2-$H$3</f>
        <v>0.21363200000000004</v>
      </c>
      <c r="I138" s="35">
        <f>1-64*($M$5-0.004*$C$2)/$C$2*H138</f>
        <v>1</v>
      </c>
      <c r="J138" s="19">
        <f>(200*$M$5*I138)/(G138/750+$H$2*G138*G138/(F138+3*G138))</f>
        <v>207.58705418738825</v>
      </c>
      <c r="K138" s="28" t="s">
        <v>134</v>
      </c>
      <c r="L138" s="29">
        <f t="shared" ref="L138:L191" si="26">DATE(YEAR(L137),MONTH(L137)+1,1)</f>
        <v>50830</v>
      </c>
      <c r="M138" s="30">
        <f>MIN($M$5,-N137-O137)</f>
        <v>400</v>
      </c>
      <c r="N138" s="31">
        <f t="shared" ref="N138:N173" si="27">M138+N137+O137</f>
        <v>-13427.696302277131</v>
      </c>
      <c r="O138" s="31">
        <f t="shared" si="25"/>
        <v>-13.987183648205345</v>
      </c>
    </row>
    <row r="139" spans="1:15" s="2" customFormat="1" x14ac:dyDescent="0.2">
      <c r="A139" s="21" t="s">
        <v>135</v>
      </c>
      <c r="B139" s="20">
        <f t="shared" si="19"/>
        <v>48790</v>
      </c>
      <c r="C139" s="7">
        <f t="shared" ref="C139:C191" si="28">500+IF(MONTH(B139)=12,-15)</f>
        <v>500</v>
      </c>
      <c r="D139" s="8">
        <f t="shared" si="23"/>
        <v>61863.200000000004</v>
      </c>
      <c r="E139" s="8">
        <f t="shared" si="24"/>
        <v>3.4922977777777779</v>
      </c>
      <c r="F139" s="8">
        <f>SUM($D$8:D139)</f>
        <v>3857409.0799999977</v>
      </c>
      <c r="G139" s="8">
        <f t="shared" si="22"/>
        <v>50000</v>
      </c>
      <c r="H139" s="27">
        <f>D139/$C$2-$H$3</f>
        <v>0.21863200000000005</v>
      </c>
      <c r="I139" s="35">
        <f>1-64*($M$5-0.004*$C$2)/$C$2*H139</f>
        <v>1</v>
      </c>
      <c r="J139" s="19">
        <f>(200*$M$5*I139)/(G139/750+$H$2*G139*G139/(F139+3*G139))</f>
        <v>210.27153536895469</v>
      </c>
      <c r="K139" s="28" t="s">
        <v>135</v>
      </c>
      <c r="L139" s="29">
        <f t="shared" si="26"/>
        <v>50861</v>
      </c>
      <c r="M139" s="30">
        <f>MIN($M$5,-N138-O138)</f>
        <v>400</v>
      </c>
      <c r="N139" s="31">
        <f t="shared" si="27"/>
        <v>-13041.683485925336</v>
      </c>
      <c r="O139" s="31">
        <f t="shared" si="25"/>
        <v>-13.585086964505559</v>
      </c>
    </row>
    <row r="140" spans="1:15" s="2" customFormat="1" x14ac:dyDescent="0.2">
      <c r="A140" s="21" t="s">
        <v>136</v>
      </c>
      <c r="B140" s="20">
        <f t="shared" ref="B140:B191" si="29">DATE(YEAR(B139),MONTH(B139)+1,IF(MONTH(B139)=1,28,30))</f>
        <v>48821</v>
      </c>
      <c r="C140" s="7">
        <f t="shared" si="28"/>
        <v>500</v>
      </c>
      <c r="D140" s="8">
        <f t="shared" si="23"/>
        <v>62363.200000000004</v>
      </c>
      <c r="E140" s="8">
        <f t="shared" si="24"/>
        <v>4.0078244444444451</v>
      </c>
      <c r="F140" s="8">
        <f>SUM($D$8:D140)</f>
        <v>3919772.2799999979</v>
      </c>
      <c r="G140" s="8">
        <f t="shared" si="22"/>
        <v>50000</v>
      </c>
      <c r="H140" s="27">
        <f>D140/$C$2-$H$3</f>
        <v>0.22363200000000005</v>
      </c>
      <c r="I140" s="35">
        <f>1-64*($M$5-0.004*$C$2)/$C$2*H140</f>
        <v>1</v>
      </c>
      <c r="J140" s="19">
        <f>(200*$M$5*I140)/(G140/750+$H$2*G140*G140/(F140+3*G140))</f>
        <v>212.96305382957007</v>
      </c>
      <c r="K140" s="28" t="s">
        <v>136</v>
      </c>
      <c r="L140" s="29">
        <f t="shared" si="26"/>
        <v>50891</v>
      </c>
      <c r="M140" s="30">
        <f>MIN($M$5,-N139-O139)</f>
        <v>400</v>
      </c>
      <c r="N140" s="31">
        <f t="shared" si="27"/>
        <v>-12655.268572889841</v>
      </c>
      <c r="O140" s="31">
        <f t="shared" si="25"/>
        <v>-13.182571430093587</v>
      </c>
    </row>
    <row r="141" spans="1:15" s="2" customFormat="1" x14ac:dyDescent="0.2">
      <c r="A141" s="21" t="s">
        <v>137</v>
      </c>
      <c r="B141" s="20">
        <f t="shared" si="29"/>
        <v>48852</v>
      </c>
      <c r="C141" s="7">
        <f t="shared" si="28"/>
        <v>500</v>
      </c>
      <c r="D141" s="8">
        <f t="shared" si="23"/>
        <v>62863.200000000004</v>
      </c>
      <c r="E141" s="8">
        <f t="shared" si="24"/>
        <v>4.5275177777777786</v>
      </c>
      <c r="F141" s="8">
        <f>SUM($D$8:D141)</f>
        <v>3982635.4799999981</v>
      </c>
      <c r="G141" s="8">
        <f t="shared" ref="G141:G178" si="30">MAX($C$2-D141,50%*$C$2)</f>
        <v>50000</v>
      </c>
      <c r="H141" s="27">
        <f>D141/$C$2-$H$3</f>
        <v>0.22863200000000006</v>
      </c>
      <c r="I141" s="35">
        <f>1-64*($M$5-0.004*$C$2)/$C$2*H141</f>
        <v>1</v>
      </c>
      <c r="J141" s="19">
        <f>(200*$M$5*I141)/(G141/750+$H$2*G141*G141/(F141+3*G141))</f>
        <v>215.66137674262566</v>
      </c>
      <c r="K141" s="28" t="s">
        <v>137</v>
      </c>
      <c r="L141" s="29">
        <f t="shared" si="26"/>
        <v>50922</v>
      </c>
      <c r="M141" s="30">
        <f>MIN($M$5,-N140-O140)</f>
        <v>400</v>
      </c>
      <c r="N141" s="31">
        <f t="shared" si="27"/>
        <v>-12268.451144319935</v>
      </c>
      <c r="O141" s="31">
        <f t="shared" si="25"/>
        <v>-12.7796366086666</v>
      </c>
    </row>
    <row r="142" spans="1:15" s="2" customFormat="1" x14ac:dyDescent="0.2">
      <c r="A142" s="21" t="s">
        <v>138</v>
      </c>
      <c r="B142" s="20">
        <f t="shared" si="29"/>
        <v>48882</v>
      </c>
      <c r="C142" s="7">
        <f t="shared" si="28"/>
        <v>500</v>
      </c>
      <c r="D142" s="8">
        <f t="shared" si="23"/>
        <v>63363.200000000004</v>
      </c>
      <c r="E142" s="8">
        <f t="shared" si="24"/>
        <v>5.0513777777777786</v>
      </c>
      <c r="F142" s="8">
        <f>SUM($D$8:D142)</f>
        <v>4045998.6799999983</v>
      </c>
      <c r="G142" s="8">
        <f t="shared" si="30"/>
        <v>50000</v>
      </c>
      <c r="H142" s="27">
        <f>D142/$C$2-$H$3</f>
        <v>0.23363200000000006</v>
      </c>
      <c r="I142" s="35">
        <f>1-64*($M$5-0.004*$C$2)/$C$2*H142</f>
        <v>1</v>
      </c>
      <c r="J142" s="19">
        <f>(200*$M$5*I142)/(G142/750+$H$2*G142*G142/(F142+3*G142))</f>
        <v>218.36627292510258</v>
      </c>
      <c r="K142" s="28" t="s">
        <v>138</v>
      </c>
      <c r="L142" s="29">
        <f t="shared" si="26"/>
        <v>50952</v>
      </c>
      <c r="M142" s="30">
        <f>MIN($M$5,-N141-O141)</f>
        <v>400</v>
      </c>
      <c r="N142" s="31">
        <f t="shared" si="27"/>
        <v>-11881.230780928601</v>
      </c>
      <c r="O142" s="31">
        <f t="shared" si="25"/>
        <v>-12.376282063467293</v>
      </c>
    </row>
    <row r="143" spans="1:15" s="2" customFormat="1" x14ac:dyDescent="0.2">
      <c r="A143" s="21" t="s">
        <v>139</v>
      </c>
      <c r="B143" s="20">
        <f t="shared" si="29"/>
        <v>48913</v>
      </c>
      <c r="C143" s="7">
        <f t="shared" si="28"/>
        <v>500</v>
      </c>
      <c r="D143" s="8">
        <f t="shared" si="23"/>
        <v>63863.200000000004</v>
      </c>
      <c r="E143" s="8">
        <f t="shared" si="24"/>
        <v>5.5794044444444451</v>
      </c>
      <c r="F143" s="8">
        <f>SUM($D$8:D143)</f>
        <v>4109861.8799999985</v>
      </c>
      <c r="G143" s="8">
        <f t="shared" si="30"/>
        <v>50000</v>
      </c>
      <c r="H143" s="27">
        <f>D143/$C$2-$H$3</f>
        <v>0.23863200000000007</v>
      </c>
      <c r="I143" s="35">
        <f>1-64*($M$5-0.004*$C$2)/$C$2*H143</f>
        <v>1</v>
      </c>
      <c r="J143" s="19">
        <f>(200*$M$5*I143)/(G143/750+$H$2*G143*G143/(F143+3*G143))</f>
        <v>221.07751286522114</v>
      </c>
      <c r="K143" s="28" t="s">
        <v>139</v>
      </c>
      <c r="L143" s="29">
        <f t="shared" si="26"/>
        <v>50983</v>
      </c>
      <c r="M143" s="30">
        <f>MIN($M$5,-N142-O142)</f>
        <v>400</v>
      </c>
      <c r="N143" s="31">
        <f t="shared" si="27"/>
        <v>-11493.607062992069</v>
      </c>
      <c r="O143" s="31">
        <f t="shared" si="25"/>
        <v>-11.972507357283405</v>
      </c>
    </row>
    <row r="144" spans="1:15" s="2" customFormat="1" x14ac:dyDescent="0.2">
      <c r="A144" s="21" t="s">
        <v>140</v>
      </c>
      <c r="B144" s="20">
        <f t="shared" si="29"/>
        <v>48943</v>
      </c>
      <c r="C144" s="7">
        <f t="shared" si="28"/>
        <v>485</v>
      </c>
      <c r="D144" s="8">
        <f t="shared" si="23"/>
        <v>64348.200000000004</v>
      </c>
      <c r="E144" s="8">
        <f t="shared" si="24"/>
        <v>6.1115977777777788</v>
      </c>
      <c r="F144" s="8">
        <f>SUM($D$8:D144)</f>
        <v>4174210.0799999987</v>
      </c>
      <c r="G144" s="8">
        <f t="shared" si="30"/>
        <v>50000</v>
      </c>
      <c r="H144" s="27">
        <f>D144/$C$2-$H$3</f>
        <v>0.24348199999999998</v>
      </c>
      <c r="I144" s="35">
        <f>1-64*($M$5-0.004*$C$2)/$C$2*H144</f>
        <v>1</v>
      </c>
      <c r="J144" s="19">
        <f>(200*$M$5*I144)/(G144/750+$H$2*G144*G144/(F144+3*G144))</f>
        <v>223.79423722022051</v>
      </c>
      <c r="K144" s="28" t="s">
        <v>140</v>
      </c>
      <c r="L144" s="29">
        <f t="shared" si="26"/>
        <v>51014</v>
      </c>
      <c r="M144" s="30">
        <f>MIN($M$5,-N143-O143)</f>
        <v>400</v>
      </c>
      <c r="N144" s="31">
        <f t="shared" si="27"/>
        <v>-11105.579570349351</v>
      </c>
      <c r="O144" s="31">
        <f t="shared" si="25"/>
        <v>-11.568312052447242</v>
      </c>
    </row>
    <row r="145" spans="1:15" s="2" customFormat="1" x14ac:dyDescent="0.2">
      <c r="A145" s="21" t="s">
        <v>141</v>
      </c>
      <c r="B145" s="20">
        <f t="shared" si="29"/>
        <v>48974</v>
      </c>
      <c r="C145" s="7">
        <f t="shared" si="28"/>
        <v>500</v>
      </c>
      <c r="D145" s="8">
        <f t="shared" si="23"/>
        <v>64854.310000000005</v>
      </c>
      <c r="E145" s="8">
        <f t="shared" si="24"/>
        <v>0.53628591666666681</v>
      </c>
      <c r="F145" s="8">
        <f>SUM($D$8:D145)</f>
        <v>4239064.3899999987</v>
      </c>
      <c r="G145" s="8">
        <f t="shared" si="30"/>
        <v>50000</v>
      </c>
      <c r="H145" s="27">
        <f>D145/$C$2-$H$3</f>
        <v>0.24854310000000002</v>
      </c>
      <c r="I145" s="35">
        <f>1-64*($M$5-0.004*$C$2)/$C$2*H145</f>
        <v>1</v>
      </c>
      <c r="J145" s="19">
        <f>(200*$M$5*I145)/(G145/750+$H$2*G145*G145/(F145+3*G145))</f>
        <v>226.51711427490741</v>
      </c>
      <c r="K145" s="28" t="s">
        <v>141</v>
      </c>
      <c r="L145" s="29">
        <f t="shared" si="26"/>
        <v>51044</v>
      </c>
      <c r="M145" s="30">
        <f>MIN($M$5,-N144-O144)</f>
        <v>400</v>
      </c>
      <c r="N145" s="31">
        <f t="shared" si="27"/>
        <v>-10717.147882401798</v>
      </c>
      <c r="O145" s="31">
        <f t="shared" si="25"/>
        <v>-11.163695710835206</v>
      </c>
    </row>
    <row r="146" spans="1:15" s="2" customFormat="1" x14ac:dyDescent="0.2">
      <c r="A146" s="21" t="s">
        <v>142</v>
      </c>
      <c r="B146" s="20">
        <f t="shared" si="29"/>
        <v>49003</v>
      </c>
      <c r="C146" s="7">
        <f t="shared" si="28"/>
        <v>500</v>
      </c>
      <c r="D146" s="8">
        <f t="shared" si="23"/>
        <v>65354.310000000005</v>
      </c>
      <c r="E146" s="8">
        <f t="shared" si="24"/>
        <v>1.0770162777777781</v>
      </c>
      <c r="F146" s="8">
        <f>SUM($D$8:D146)</f>
        <v>4304418.6999999983</v>
      </c>
      <c r="G146" s="8">
        <f t="shared" si="30"/>
        <v>50000</v>
      </c>
      <c r="H146" s="27">
        <f>D146/$C$2-$H$3</f>
        <v>0.25354310000000002</v>
      </c>
      <c r="I146" s="35">
        <f>1-64*($M$5-0.004*$C$2)/$C$2*H146</f>
        <v>1</v>
      </c>
      <c r="J146" s="19">
        <f>(200*$M$5*I146)/(G146/750+$H$2*G146*G146/(F146+3*G146))</f>
        <v>229.24566100579995</v>
      </c>
      <c r="K146" s="28" t="s">
        <v>142</v>
      </c>
      <c r="L146" s="29">
        <f t="shared" si="26"/>
        <v>51075</v>
      </c>
      <c r="M146" s="30">
        <f>MIN($M$5,-N145-O145)</f>
        <v>400</v>
      </c>
      <c r="N146" s="31">
        <f t="shared" si="27"/>
        <v>-10328.311578112633</v>
      </c>
      <c r="O146" s="31">
        <f t="shared" si="25"/>
        <v>-10.758657893867325</v>
      </c>
    </row>
    <row r="147" spans="1:15" s="2" customFormat="1" x14ac:dyDescent="0.2">
      <c r="A147" s="21" t="s">
        <v>143</v>
      </c>
      <c r="B147" s="20">
        <f t="shared" si="29"/>
        <v>49033</v>
      </c>
      <c r="C147" s="7">
        <f t="shared" si="28"/>
        <v>500</v>
      </c>
      <c r="D147" s="8">
        <f t="shared" si="23"/>
        <v>65854.31</v>
      </c>
      <c r="E147" s="8">
        <f t="shared" si="24"/>
        <v>1.6216355277777781</v>
      </c>
      <c r="F147" s="8">
        <f>SUM($D$8:D147)</f>
        <v>4370273.0099999979</v>
      </c>
      <c r="G147" s="8">
        <f t="shared" si="30"/>
        <v>50000</v>
      </c>
      <c r="H147" s="27">
        <f>D147/$C$2-$H$3</f>
        <v>0.25854309999999991</v>
      </c>
      <c r="I147" s="35">
        <f>1-64*($M$5-0.004*$C$2)/$C$2*H147</f>
        <v>1</v>
      </c>
      <c r="J147" s="19">
        <f>(200*$M$5*I147)/(G147/750+$H$2*G147*G147/(F147+3*G147))</f>
        <v>231.97965483735402</v>
      </c>
      <c r="K147" s="28" t="s">
        <v>143</v>
      </c>
      <c r="L147" s="29">
        <f t="shared" si="26"/>
        <v>51105</v>
      </c>
      <c r="M147" s="30">
        <f>MIN($M$5,-N146-O146)</f>
        <v>400</v>
      </c>
      <c r="N147" s="31">
        <f t="shared" si="27"/>
        <v>-9939.0702360065006</v>
      </c>
      <c r="O147" s="31">
        <f t="shared" si="25"/>
        <v>-10.353198162506771</v>
      </c>
    </row>
    <row r="148" spans="1:15" s="2" customFormat="1" x14ac:dyDescent="0.2">
      <c r="A148" s="21" t="s">
        <v>144</v>
      </c>
      <c r="B148" s="20">
        <f t="shared" si="29"/>
        <v>49064</v>
      </c>
      <c r="C148" s="7">
        <f t="shared" si="28"/>
        <v>500</v>
      </c>
      <c r="D148" s="8">
        <f t="shared" si="23"/>
        <v>66354.31</v>
      </c>
      <c r="E148" s="8">
        <f t="shared" si="24"/>
        <v>2.170421444444445</v>
      </c>
      <c r="F148" s="8">
        <f>SUM($D$8:D148)</f>
        <v>4436627.3199999975</v>
      </c>
      <c r="G148" s="8">
        <f t="shared" si="30"/>
        <v>50000</v>
      </c>
      <c r="H148" s="27">
        <f>D148/$C$2-$H$3</f>
        <v>0.26354309999999992</v>
      </c>
      <c r="I148" s="35">
        <f>1-64*($M$5-0.004*$C$2)/$C$2*H148</f>
        <v>1</v>
      </c>
      <c r="J148" s="19">
        <f>(200*$M$5*I148)/(G148/750+$H$2*G148*G148/(F148+3*G148))</f>
        <v>234.71887498796679</v>
      </c>
      <c r="K148" s="28" t="s">
        <v>144</v>
      </c>
      <c r="L148" s="29">
        <f t="shared" si="26"/>
        <v>51136</v>
      </c>
      <c r="M148" s="30">
        <f>MIN($M$5,-N147-O147)</f>
        <v>400</v>
      </c>
      <c r="N148" s="31">
        <f t="shared" si="27"/>
        <v>-9549.423434169008</v>
      </c>
      <c r="O148" s="31">
        <f t="shared" si="25"/>
        <v>-9.9473160772593836</v>
      </c>
    </row>
    <row r="149" spans="1:15" s="2" customFormat="1" x14ac:dyDescent="0.2">
      <c r="A149" s="21" t="s">
        <v>145</v>
      </c>
      <c r="B149" s="20">
        <f t="shared" si="29"/>
        <v>49094</v>
      </c>
      <c r="C149" s="7">
        <f t="shared" si="28"/>
        <v>500</v>
      </c>
      <c r="D149" s="8">
        <f t="shared" si="23"/>
        <v>66854.31</v>
      </c>
      <c r="E149" s="8">
        <f t="shared" si="24"/>
        <v>2.7233740277777785</v>
      </c>
      <c r="F149" s="8">
        <f>SUM($D$8:D149)</f>
        <v>4503481.6299999971</v>
      </c>
      <c r="G149" s="8">
        <f t="shared" si="30"/>
        <v>50000</v>
      </c>
      <c r="H149" s="27">
        <f>D149/$C$2-$H$3</f>
        <v>0.26854309999999992</v>
      </c>
      <c r="I149" s="35">
        <f>1-64*($M$5-0.004*$C$2)/$C$2*H149</f>
        <v>1</v>
      </c>
      <c r="J149" s="19">
        <f>(200*$M$5*I149)/(G149/750+$H$2*G149*G149/(F149+3*G149))</f>
        <v>237.4631024918009</v>
      </c>
      <c r="K149" s="28" t="s">
        <v>145</v>
      </c>
      <c r="L149" s="29">
        <f t="shared" si="26"/>
        <v>51167</v>
      </c>
      <c r="M149" s="30">
        <f>MIN($M$5,-N148-O148)</f>
        <v>400</v>
      </c>
      <c r="N149" s="31">
        <f t="shared" si="27"/>
        <v>-9159.3707502462676</v>
      </c>
      <c r="O149" s="31">
        <f t="shared" si="25"/>
        <v>-9.5410111981731962</v>
      </c>
    </row>
    <row r="150" spans="1:15" s="2" customFormat="1" x14ac:dyDescent="0.2">
      <c r="A150" s="21" t="s">
        <v>146</v>
      </c>
      <c r="B150" s="20">
        <f t="shared" si="29"/>
        <v>49125</v>
      </c>
      <c r="C150" s="7">
        <f t="shared" si="28"/>
        <v>500</v>
      </c>
      <c r="D150" s="8">
        <f t="shared" si="23"/>
        <v>67354.31</v>
      </c>
      <c r="E150" s="8">
        <f t="shared" si="24"/>
        <v>3.2804932777777784</v>
      </c>
      <c r="F150" s="8">
        <f>SUM($D$8:D150)</f>
        <v>4570835.9399999967</v>
      </c>
      <c r="G150" s="8">
        <f t="shared" si="30"/>
        <v>50000</v>
      </c>
      <c r="H150" s="27">
        <f>D150/$C$2-$H$3</f>
        <v>0.27354309999999993</v>
      </c>
      <c r="I150" s="35">
        <f>1-64*($M$5-0.004*$C$2)/$C$2*H150</f>
        <v>1</v>
      </c>
      <c r="J150" s="19">
        <f>(200*$M$5*I150)/(G150/750+$H$2*G150*G150/(F150+3*G150))</f>
        <v>240.21212021966372</v>
      </c>
      <c r="K150" s="28" t="s">
        <v>146</v>
      </c>
      <c r="L150" s="29">
        <f t="shared" si="26"/>
        <v>51196</v>
      </c>
      <c r="M150" s="30">
        <f>MIN($M$5,-N149-O149)</f>
        <v>400</v>
      </c>
      <c r="N150" s="31">
        <f t="shared" si="27"/>
        <v>-8768.9117614444403</v>
      </c>
      <c r="O150" s="31">
        <f t="shared" si="25"/>
        <v>-9.1342830848379588</v>
      </c>
    </row>
    <row r="151" spans="1:15" s="2" customFormat="1" x14ac:dyDescent="0.2">
      <c r="A151" s="21" t="s">
        <v>147</v>
      </c>
      <c r="B151" s="20">
        <f t="shared" si="29"/>
        <v>49155</v>
      </c>
      <c r="C151" s="7">
        <f t="shared" si="28"/>
        <v>500</v>
      </c>
      <c r="D151" s="8">
        <f t="shared" si="23"/>
        <v>67854.31</v>
      </c>
      <c r="E151" s="8">
        <f t="shared" si="24"/>
        <v>3.8417791944444453</v>
      </c>
      <c r="F151" s="8">
        <f>SUM($D$8:D151)</f>
        <v>4638690.2499999963</v>
      </c>
      <c r="G151" s="8">
        <f t="shared" si="30"/>
        <v>50000</v>
      </c>
      <c r="H151" s="27">
        <f>D151/$C$2-$H$3</f>
        <v>0.27854309999999993</v>
      </c>
      <c r="I151" s="35">
        <f>1-64*($M$5-0.004*$C$2)/$C$2*H151</f>
        <v>1</v>
      </c>
      <c r="J151" s="19">
        <f>(200*$M$5*I151)/(G151/750+$H$2*G151*G151/(F151+3*G151))</f>
        <v>242.96571289895215</v>
      </c>
      <c r="K151" s="28" t="s">
        <v>147</v>
      </c>
      <c r="L151" s="29">
        <f t="shared" si="26"/>
        <v>51227</v>
      </c>
      <c r="M151" s="30">
        <f>MIN($M$5,-N150-O150)</f>
        <v>400</v>
      </c>
      <c r="N151" s="31">
        <f t="shared" si="27"/>
        <v>-8378.0460445292774</v>
      </c>
      <c r="O151" s="31">
        <f t="shared" si="25"/>
        <v>-8.7271312963846643</v>
      </c>
    </row>
    <row r="152" spans="1:15" s="2" customFormat="1" x14ac:dyDescent="0.2">
      <c r="A152" s="21" t="s">
        <v>148</v>
      </c>
      <c r="B152" s="20">
        <f t="shared" si="29"/>
        <v>49186</v>
      </c>
      <c r="C152" s="7">
        <f t="shared" si="28"/>
        <v>500</v>
      </c>
      <c r="D152" s="8">
        <f t="shared" si="23"/>
        <v>68354.31</v>
      </c>
      <c r="E152" s="8">
        <f t="shared" si="24"/>
        <v>4.4072317777777785</v>
      </c>
      <c r="F152" s="8">
        <f>SUM($D$8:D152)</f>
        <v>4707044.5599999959</v>
      </c>
      <c r="G152" s="8">
        <f t="shared" si="30"/>
        <v>50000</v>
      </c>
      <c r="H152" s="27">
        <f>D152/$C$2-$H$3</f>
        <v>0.28354309999999994</v>
      </c>
      <c r="I152" s="35">
        <f>1-64*($M$5-0.004*$C$2)/$C$2*H152</f>
        <v>1</v>
      </c>
      <c r="J152" s="19">
        <f>(200*$M$5*I152)/(G152/750+$H$2*G152*G152/(F152+3*G152))</f>
        <v>245.72366713267093</v>
      </c>
      <c r="K152" s="28" t="s">
        <v>148</v>
      </c>
      <c r="L152" s="29">
        <f t="shared" si="26"/>
        <v>51257</v>
      </c>
      <c r="M152" s="30">
        <f>MIN($M$5,-N151-O151)</f>
        <v>400</v>
      </c>
      <c r="N152" s="31">
        <f t="shared" si="27"/>
        <v>-7986.7731758256623</v>
      </c>
      <c r="O152" s="31">
        <f t="shared" si="25"/>
        <v>-8.319555391485066</v>
      </c>
    </row>
    <row r="153" spans="1:15" s="2" customFormat="1" x14ac:dyDescent="0.2">
      <c r="A153" s="21" t="s">
        <v>153</v>
      </c>
      <c r="B153" s="20">
        <f t="shared" si="29"/>
        <v>49217</v>
      </c>
      <c r="C153" s="7">
        <f t="shared" si="28"/>
        <v>500</v>
      </c>
      <c r="D153" s="8">
        <f t="shared" si="23"/>
        <v>68854.31</v>
      </c>
      <c r="E153" s="8">
        <f t="shared" si="24"/>
        <v>4.9768510277777782</v>
      </c>
      <c r="F153" s="8">
        <f>SUM($D$8:D153)</f>
        <v>4775898.8699999955</v>
      </c>
      <c r="G153" s="8">
        <f t="shared" si="30"/>
        <v>50000</v>
      </c>
      <c r="H153" s="27">
        <f>D153/$C$2-$H$3</f>
        <v>0.28854309999999994</v>
      </c>
      <c r="I153" s="35">
        <f>1-64*($M$5-0.004*$C$2)/$C$2*H153</f>
        <v>1</v>
      </c>
      <c r="J153" s="19">
        <f>(200*$M$5*I153)/(G153/750+$H$2*G153*G153/(F153+3*G153))</f>
        <v>248.48577141753614</v>
      </c>
      <c r="K153" s="28" t="s">
        <v>153</v>
      </c>
      <c r="L153" s="29">
        <f t="shared" si="26"/>
        <v>51288</v>
      </c>
      <c r="M153" s="30">
        <f>MIN($M$5,-N152-O152)</f>
        <v>400</v>
      </c>
      <c r="N153" s="31">
        <f t="shared" si="27"/>
        <v>-7595.092731217147</v>
      </c>
      <c r="O153" s="31">
        <f t="shared" si="25"/>
        <v>-7.9115549283511948</v>
      </c>
    </row>
    <row r="154" spans="1:15" s="2" customFormat="1" x14ac:dyDescent="0.2">
      <c r="A154" s="21" t="s">
        <v>154</v>
      </c>
      <c r="B154" s="20">
        <f t="shared" si="29"/>
        <v>49247</v>
      </c>
      <c r="C154" s="7">
        <f t="shared" si="28"/>
        <v>500</v>
      </c>
      <c r="D154" s="8">
        <f t="shared" si="23"/>
        <v>69354.31</v>
      </c>
      <c r="E154" s="8">
        <f t="shared" si="24"/>
        <v>5.5506369444444452</v>
      </c>
      <c r="F154" s="8">
        <f>SUM($D$8:D154)</f>
        <v>4845253.179999995</v>
      </c>
      <c r="G154" s="8">
        <f t="shared" si="30"/>
        <v>50000</v>
      </c>
      <c r="H154" s="27">
        <f>D154/$C$2-$H$3</f>
        <v>0.29354309999999995</v>
      </c>
      <c r="I154" s="35">
        <f>1-64*($M$5-0.004*$C$2)/$C$2*H154</f>
        <v>1</v>
      </c>
      <c r="J154" s="19">
        <f>(200*$M$5*I154)/(G154/750+$H$2*G154*G154/(F154+3*G154))</f>
        <v>251.25181616117277</v>
      </c>
      <c r="K154" s="28" t="s">
        <v>154</v>
      </c>
      <c r="L154" s="29">
        <f t="shared" si="26"/>
        <v>51318</v>
      </c>
      <c r="M154" s="30">
        <f>MIN($M$5,-N153-O153)</f>
        <v>400</v>
      </c>
      <c r="N154" s="31">
        <f t="shared" si="27"/>
        <v>-7203.0042861454986</v>
      </c>
      <c r="O154" s="31">
        <f t="shared" si="25"/>
        <v>-7.5031294647348945</v>
      </c>
    </row>
    <row r="155" spans="1:15" s="2" customFormat="1" x14ac:dyDescent="0.2">
      <c r="A155" s="21" t="s">
        <v>155</v>
      </c>
      <c r="B155" s="20">
        <f t="shared" si="29"/>
        <v>49278</v>
      </c>
      <c r="C155" s="7">
        <f t="shared" si="28"/>
        <v>500</v>
      </c>
      <c r="D155" s="8">
        <f t="shared" si="23"/>
        <v>69854.31</v>
      </c>
      <c r="E155" s="8">
        <f t="shared" si="24"/>
        <v>6.1285895277777787</v>
      </c>
      <c r="F155" s="8">
        <f>SUM($D$8:D155)</f>
        <v>4915107.4899999946</v>
      </c>
      <c r="G155" s="8">
        <f t="shared" si="30"/>
        <v>50000</v>
      </c>
      <c r="H155" s="27">
        <f>D155/$C$2-$H$3</f>
        <v>0.29854309999999995</v>
      </c>
      <c r="I155" s="35">
        <f>1-64*($M$5-0.004*$C$2)/$C$2*H155</f>
        <v>1</v>
      </c>
      <c r="J155" s="19">
        <f>(200*$M$5*I155)/(G155/750+$H$2*G155*G155/(F155+3*G155))</f>
        <v>254.02159369841763</v>
      </c>
      <c r="K155" s="28" t="s">
        <v>155</v>
      </c>
      <c r="L155" s="29">
        <f t="shared" si="26"/>
        <v>51349</v>
      </c>
      <c r="M155" s="30">
        <f>MIN($M$5,-N154-O154)</f>
        <v>400</v>
      </c>
      <c r="N155" s="31">
        <f t="shared" si="27"/>
        <v>-6810.5074156102337</v>
      </c>
      <c r="O155" s="31">
        <f t="shared" si="25"/>
        <v>-7.0942785579273275</v>
      </c>
    </row>
    <row r="156" spans="1:15" s="2" customFormat="1" x14ac:dyDescent="0.2">
      <c r="A156" s="21" t="s">
        <v>156</v>
      </c>
      <c r="B156" s="20">
        <f t="shared" si="29"/>
        <v>49308</v>
      </c>
      <c r="C156" s="7">
        <f t="shared" si="28"/>
        <v>485</v>
      </c>
      <c r="D156" s="8">
        <f t="shared" si="23"/>
        <v>70339.31</v>
      </c>
      <c r="E156" s="8">
        <f t="shared" si="24"/>
        <v>6.7107087777777785</v>
      </c>
      <c r="F156" s="8">
        <f>SUM($D$8:D156)</f>
        <v>4985446.7999999942</v>
      </c>
      <c r="G156" s="8">
        <f t="shared" si="30"/>
        <v>50000</v>
      </c>
      <c r="H156" s="27">
        <f>D156/$C$2-$H$3</f>
        <v>0.30339309999999997</v>
      </c>
      <c r="I156" s="35">
        <f>1-64*($M$5-0.004*$C$2)/$C$2*H156</f>
        <v>1</v>
      </c>
      <c r="J156" s="19">
        <f>(200*$M$5*I156)/(G156/750+$H$2*G156*G156/(F156+3*G156))</f>
        <v>256.79430875311363</v>
      </c>
      <c r="K156" s="28" t="s">
        <v>156</v>
      </c>
      <c r="L156" s="29">
        <f t="shared" si="26"/>
        <v>51380</v>
      </c>
      <c r="M156" s="30">
        <f>MIN($M$5,-N155-O155)</f>
        <v>400</v>
      </c>
      <c r="N156" s="31">
        <f t="shared" si="27"/>
        <v>-6417.601694168161</v>
      </c>
      <c r="O156" s="31">
        <f t="shared" si="25"/>
        <v>-6.6850017647585007</v>
      </c>
    </row>
    <row r="157" spans="1:15" s="2" customFormat="1" x14ac:dyDescent="0.2">
      <c r="A157" s="21" t="s">
        <v>157</v>
      </c>
      <c r="B157" s="20">
        <f t="shared" si="29"/>
        <v>49339</v>
      </c>
      <c r="C157" s="7">
        <f t="shared" si="28"/>
        <v>500</v>
      </c>
      <c r="D157" s="8">
        <f t="shared" si="23"/>
        <v>70846.02</v>
      </c>
      <c r="E157" s="8">
        <f t="shared" si="24"/>
        <v>0.5862168333333333</v>
      </c>
      <c r="F157" s="8">
        <f>SUM($D$8:D157)</f>
        <v>5056292.8199999938</v>
      </c>
      <c r="G157" s="8">
        <f t="shared" si="30"/>
        <v>50000</v>
      </c>
      <c r="H157" s="27">
        <f>D157/$C$2-$H$3</f>
        <v>0.30846020000000007</v>
      </c>
      <c r="I157" s="35">
        <f>1-64*($M$5-0.004*$C$2)/$C$2*H157</f>
        <v>1</v>
      </c>
      <c r="J157" s="19">
        <f>(200*$M$5*I157)/(G157/750+$H$2*G157*G157/(F157+3*G157))</f>
        <v>259.57061622170687</v>
      </c>
      <c r="K157" s="28" t="s">
        <v>157</v>
      </c>
      <c r="L157" s="29">
        <f t="shared" si="26"/>
        <v>51410</v>
      </c>
      <c r="M157" s="30">
        <f>MIN($M$5,-N156-O156)</f>
        <v>400</v>
      </c>
      <c r="N157" s="31">
        <f t="shared" si="27"/>
        <v>-6024.2866959329194</v>
      </c>
      <c r="O157" s="31">
        <f t="shared" si="25"/>
        <v>-6.2752986415967911</v>
      </c>
    </row>
    <row r="158" spans="1:15" s="2" customFormat="1" x14ac:dyDescent="0.2">
      <c r="A158" s="21" t="s">
        <v>158</v>
      </c>
      <c r="B158" s="20">
        <f t="shared" si="29"/>
        <v>49368</v>
      </c>
      <c r="C158" s="7">
        <f t="shared" si="28"/>
        <v>500</v>
      </c>
      <c r="D158" s="8">
        <f t="shared" si="23"/>
        <v>71346.02</v>
      </c>
      <c r="E158" s="8">
        <f t="shared" si="24"/>
        <v>1.1768781111111113</v>
      </c>
      <c r="F158" s="8">
        <f>SUM($D$8:D158)</f>
        <v>5127638.8399999933</v>
      </c>
      <c r="G158" s="8">
        <f t="shared" si="30"/>
        <v>50000</v>
      </c>
      <c r="H158" s="27">
        <f>D158/$C$2-$H$3</f>
        <v>0.31346019999999997</v>
      </c>
      <c r="I158" s="35">
        <f>1-64*($M$5-0.004*$C$2)/$C$2*H158</f>
        <v>1</v>
      </c>
      <c r="J158" s="19">
        <f>(200*$M$5*I158)/(G158/750+$H$2*G158*G158/(F158+3*G158))</f>
        <v>262.35004901902187</v>
      </c>
      <c r="K158" s="28" t="s">
        <v>158</v>
      </c>
      <c r="L158" s="29">
        <f t="shared" si="26"/>
        <v>51441</v>
      </c>
      <c r="M158" s="30">
        <f>MIN($M$5,-N157-O157)</f>
        <v>400</v>
      </c>
      <c r="N158" s="31">
        <f t="shared" si="27"/>
        <v>-5630.5619945745166</v>
      </c>
      <c r="O158" s="31">
        <f t="shared" si="25"/>
        <v>-5.8651687443484555</v>
      </c>
    </row>
    <row r="159" spans="1:15" s="2" customFormat="1" x14ac:dyDescent="0.2">
      <c r="A159" s="21" t="s">
        <v>159</v>
      </c>
      <c r="B159" s="20">
        <f t="shared" si="29"/>
        <v>49398</v>
      </c>
      <c r="C159" s="7">
        <f t="shared" si="28"/>
        <v>500</v>
      </c>
      <c r="D159" s="8">
        <f t="shared" si="23"/>
        <v>71846.02</v>
      </c>
      <c r="E159" s="8">
        <f t="shared" si="24"/>
        <v>1.7714282777777779</v>
      </c>
      <c r="F159" s="8">
        <f>SUM($D$8:D159)</f>
        <v>5199484.8599999929</v>
      </c>
      <c r="G159" s="8">
        <f t="shared" si="30"/>
        <v>50000</v>
      </c>
      <c r="H159" s="27">
        <f>D159/$C$2-$H$3</f>
        <v>0.31846019999999997</v>
      </c>
      <c r="I159" s="35">
        <f>1-64*($M$5-0.004*$C$2)/$C$2*H159</f>
        <v>1</v>
      </c>
      <c r="J159" s="19">
        <f>(200*$M$5*I159)/(G159/750+$H$2*G159*G159/(F159+3*G159))</f>
        <v>265.13240732300676</v>
      </c>
      <c r="K159" s="28" t="s">
        <v>159</v>
      </c>
      <c r="L159" s="29">
        <f t="shared" si="26"/>
        <v>51471</v>
      </c>
      <c r="M159" s="30">
        <f>MIN($M$5,-N158-O158)</f>
        <v>400</v>
      </c>
      <c r="N159" s="31">
        <f t="shared" si="27"/>
        <v>-5236.4271633188646</v>
      </c>
      <c r="O159" s="31">
        <f t="shared" si="25"/>
        <v>-5.4546116284571511</v>
      </c>
    </row>
    <row r="160" spans="1:15" s="2" customFormat="1" x14ac:dyDescent="0.2">
      <c r="A160" s="21" t="s">
        <v>160</v>
      </c>
      <c r="B160" s="20">
        <f t="shared" si="29"/>
        <v>49429</v>
      </c>
      <c r="C160" s="7">
        <f t="shared" si="28"/>
        <v>500</v>
      </c>
      <c r="D160" s="8">
        <f t="shared" si="23"/>
        <v>72346.02</v>
      </c>
      <c r="E160" s="8">
        <f t="shared" si="24"/>
        <v>2.3701451111111114</v>
      </c>
      <c r="F160" s="8">
        <f>SUM($D$8:D160)</f>
        <v>5271830.8799999924</v>
      </c>
      <c r="G160" s="8">
        <f t="shared" si="30"/>
        <v>50000</v>
      </c>
      <c r="H160" s="27">
        <f>D160/$C$2-$H$3</f>
        <v>0.32346019999999998</v>
      </c>
      <c r="I160" s="35">
        <f>1-64*($M$5-0.004*$C$2)/$C$2*H160</f>
        <v>1</v>
      </c>
      <c r="J160" s="19">
        <f>(200*$M$5*I160)/(G160/750+$H$2*G160*G160/(F160+3*G160))</f>
        <v>267.91749330669609</v>
      </c>
      <c r="K160" s="28" t="s">
        <v>160</v>
      </c>
      <c r="L160" s="29">
        <f t="shared" si="26"/>
        <v>51502</v>
      </c>
      <c r="M160" s="30">
        <f>MIN($M$5,-N159-O159)</f>
        <v>400</v>
      </c>
      <c r="N160" s="31">
        <f t="shared" si="27"/>
        <v>-4841.8817749473219</v>
      </c>
      <c r="O160" s="31">
        <f t="shared" si="25"/>
        <v>-5.0436268489034601</v>
      </c>
    </row>
    <row r="161" spans="1:15" s="2" customFormat="1" x14ac:dyDescent="0.2">
      <c r="A161" s="21" t="s">
        <v>161</v>
      </c>
      <c r="B161" s="20">
        <f t="shared" si="29"/>
        <v>49459</v>
      </c>
      <c r="C161" s="7">
        <f t="shared" si="28"/>
        <v>500</v>
      </c>
      <c r="D161" s="8">
        <f t="shared" si="23"/>
        <v>72846.02</v>
      </c>
      <c r="E161" s="8">
        <f t="shared" si="24"/>
        <v>2.9730286111111113</v>
      </c>
      <c r="F161" s="8">
        <f>SUM($D$8:D161)</f>
        <v>5344676.899999992</v>
      </c>
      <c r="G161" s="8">
        <f t="shared" si="30"/>
        <v>50000</v>
      </c>
      <c r="H161" s="27">
        <f>D161/$C$2-$H$3</f>
        <v>0.32846019999999998</v>
      </c>
      <c r="I161" s="35">
        <f>1-64*($M$5-0.004*$C$2)/$C$2*H161</f>
        <v>1</v>
      </c>
      <c r="J161" s="19">
        <f>(200*$M$5*I161)/(G161/750+$H$2*G161*G161/(F161+3*G161))</f>
        <v>270.70511114939569</v>
      </c>
      <c r="K161" s="28" t="s">
        <v>161</v>
      </c>
      <c r="L161" s="29">
        <f t="shared" si="26"/>
        <v>51533</v>
      </c>
      <c r="M161" s="30">
        <f>MIN($M$5,-N160-O160)</f>
        <v>400</v>
      </c>
      <c r="N161" s="31">
        <f t="shared" si="27"/>
        <v>-4446.9254017962257</v>
      </c>
      <c r="O161" s="31">
        <f t="shared" si="25"/>
        <v>-4.6322139602044023</v>
      </c>
    </row>
    <row r="162" spans="1:15" s="2" customFormat="1" x14ac:dyDescent="0.2">
      <c r="A162" s="21" t="s">
        <v>162</v>
      </c>
      <c r="B162" s="20">
        <f t="shared" si="29"/>
        <v>49490</v>
      </c>
      <c r="C162" s="7">
        <f t="shared" si="28"/>
        <v>500</v>
      </c>
      <c r="D162" s="8">
        <f t="shared" si="23"/>
        <v>73346.02</v>
      </c>
      <c r="E162" s="8">
        <f t="shared" si="24"/>
        <v>3.5800787777777781</v>
      </c>
      <c r="F162" s="8">
        <f>SUM($D$8:D162)</f>
        <v>5418022.9199999915</v>
      </c>
      <c r="G162" s="8">
        <f t="shared" si="30"/>
        <v>50000</v>
      </c>
      <c r="H162" s="27">
        <f>D162/$C$2-$H$3</f>
        <v>0.33346019999999998</v>
      </c>
      <c r="I162" s="35">
        <f>1-64*($M$5-0.004*$C$2)/$C$2*H162</f>
        <v>1</v>
      </c>
      <c r="J162" s="19">
        <f>(200*$M$5*I162)/(G162/750+$H$2*G162*G162/(F162+3*G162))</f>
        <v>273.49506704705408</v>
      </c>
      <c r="K162" s="28" t="s">
        <v>162</v>
      </c>
      <c r="L162" s="29">
        <f t="shared" si="26"/>
        <v>51561</v>
      </c>
      <c r="M162" s="30">
        <f>MIN($M$5,-N161-O161)</f>
        <v>400</v>
      </c>
      <c r="N162" s="31">
        <f t="shared" si="27"/>
        <v>-4051.5576157564301</v>
      </c>
      <c r="O162" s="31">
        <f t="shared" si="25"/>
        <v>-4.2203725164129482</v>
      </c>
    </row>
    <row r="163" spans="1:15" s="2" customFormat="1" x14ac:dyDescent="0.2">
      <c r="A163" s="21" t="s">
        <v>149</v>
      </c>
      <c r="B163" s="20">
        <f t="shared" si="29"/>
        <v>49520</v>
      </c>
      <c r="C163" s="7">
        <f t="shared" si="28"/>
        <v>500</v>
      </c>
      <c r="D163" s="8">
        <f t="shared" si="23"/>
        <v>73846.02</v>
      </c>
      <c r="E163" s="8">
        <f t="shared" si="24"/>
        <v>4.1912956111111113</v>
      </c>
      <c r="F163" s="8">
        <f>SUM($D$8:D163)</f>
        <v>5491868.9399999911</v>
      </c>
      <c r="G163" s="8">
        <f t="shared" si="30"/>
        <v>50000</v>
      </c>
      <c r="H163" s="27">
        <f>D163/$C$2-$H$3</f>
        <v>0.33846019999999999</v>
      </c>
      <c r="I163" s="35">
        <f>1-64*($M$5-0.004*$C$2)/$C$2*H163</f>
        <v>1</v>
      </c>
      <c r="J163" s="19">
        <f>(200*$M$5*I163)/(G163/750+$H$2*G163*G163/(F163+3*G163))</f>
        <v>276.2871692218323</v>
      </c>
      <c r="K163" s="28" t="s">
        <v>149</v>
      </c>
      <c r="L163" s="29">
        <f t="shared" si="26"/>
        <v>51592</v>
      </c>
      <c r="M163" s="30">
        <f>MIN($M$5,-N162-O162)</f>
        <v>400</v>
      </c>
      <c r="N163" s="31">
        <f t="shared" si="27"/>
        <v>-3655.7779882728432</v>
      </c>
      <c r="O163" s="31">
        <f t="shared" si="25"/>
        <v>-3.8081020711175455</v>
      </c>
    </row>
    <row r="164" spans="1:15" s="2" customFormat="1" x14ac:dyDescent="0.2">
      <c r="A164" s="21" t="s">
        <v>151</v>
      </c>
      <c r="B164" s="20">
        <f t="shared" si="29"/>
        <v>49551</v>
      </c>
      <c r="C164" s="7">
        <f t="shared" si="28"/>
        <v>500</v>
      </c>
      <c r="D164" s="8">
        <f t="shared" si="23"/>
        <v>74346.02</v>
      </c>
      <c r="E164" s="8">
        <f t="shared" si="24"/>
        <v>4.8066791111111113</v>
      </c>
      <c r="F164" s="8">
        <f>SUM($D$8:D164)</f>
        <v>5566214.9599999906</v>
      </c>
      <c r="G164" s="8">
        <f t="shared" si="30"/>
        <v>50000</v>
      </c>
      <c r="H164" s="27">
        <f>D164/$C$2-$H$3</f>
        <v>0.34346019999999999</v>
      </c>
      <c r="I164" s="35">
        <f>1-64*($M$5-0.004*$C$2)/$C$2*H164</f>
        <v>1</v>
      </c>
      <c r="J164" s="19">
        <f>(200*$M$5*I164)/(G164/750+$H$2*G164*G164/(F164+3*G164))</f>
        <v>279.0812279308841</v>
      </c>
      <c r="K164" s="28" t="s">
        <v>151</v>
      </c>
      <c r="L164" s="29">
        <f t="shared" si="26"/>
        <v>51622</v>
      </c>
      <c r="M164" s="30">
        <f>MIN($M$5,-N163-O163)</f>
        <v>400</v>
      </c>
      <c r="N164" s="31">
        <f t="shared" si="27"/>
        <v>-3259.5860903439607</v>
      </c>
      <c r="O164" s="31">
        <f t="shared" si="25"/>
        <v>-3.3954021774416261</v>
      </c>
    </row>
    <row r="165" spans="1:15" s="2" customFormat="1" x14ac:dyDescent="0.2">
      <c r="A165" s="21" t="s">
        <v>163</v>
      </c>
      <c r="B165" s="20">
        <f t="shared" si="29"/>
        <v>49582</v>
      </c>
      <c r="C165" s="7">
        <f t="shared" si="28"/>
        <v>500</v>
      </c>
      <c r="D165" s="8">
        <f t="shared" si="23"/>
        <v>74846.02</v>
      </c>
      <c r="E165" s="8">
        <f t="shared" si="24"/>
        <v>5.4262292777777779</v>
      </c>
      <c r="F165" s="8">
        <f>SUM($D$8:D165)</f>
        <v>5641060.9799999902</v>
      </c>
      <c r="G165" s="8">
        <f t="shared" si="30"/>
        <v>50000</v>
      </c>
      <c r="H165" s="27">
        <f>D165/$C$2-$H$3</f>
        <v>0.3484602</v>
      </c>
      <c r="I165" s="35">
        <f>1-64*($M$5-0.004*$C$2)/$C$2*H165</f>
        <v>1</v>
      </c>
      <c r="J165" s="19">
        <f>(200*$M$5*I165)/(G165/750+$H$2*G165*G165/(F165+3*G165))</f>
        <v>281.87705547436053</v>
      </c>
      <c r="K165" s="28" t="s">
        <v>163</v>
      </c>
      <c r="L165" s="29">
        <f t="shared" si="26"/>
        <v>51653</v>
      </c>
      <c r="M165" s="30">
        <f>MIN($M$5,-N164-O164)</f>
        <v>400</v>
      </c>
      <c r="N165" s="31">
        <f t="shared" si="27"/>
        <v>-2862.9814925214023</v>
      </c>
      <c r="O165" s="31">
        <f t="shared" si="25"/>
        <v>-2.9822723880431279</v>
      </c>
    </row>
    <row r="166" spans="1:15" s="2" customFormat="1" x14ac:dyDescent="0.2">
      <c r="A166" s="21" t="s">
        <v>164</v>
      </c>
      <c r="B166" s="20">
        <f t="shared" si="29"/>
        <v>49612</v>
      </c>
      <c r="C166" s="7">
        <f t="shared" si="28"/>
        <v>500</v>
      </c>
      <c r="D166" s="8">
        <f t="shared" si="23"/>
        <v>75346.02</v>
      </c>
      <c r="E166" s="8">
        <f t="shared" si="24"/>
        <v>6.0499461111111117</v>
      </c>
      <c r="F166" s="8">
        <f>SUM($D$8:D166)</f>
        <v>5716406.9999999898</v>
      </c>
      <c r="G166" s="8">
        <f t="shared" si="30"/>
        <v>50000</v>
      </c>
      <c r="H166" s="27">
        <f>D166/$C$2-$H$3</f>
        <v>0.3534602</v>
      </c>
      <c r="I166" s="35">
        <f>1-64*($M$5-0.004*$C$2)/$C$2*H166</f>
        <v>1</v>
      </c>
      <c r="J166" s="19">
        <f>(200*$M$5*I166)/(G166/750+$H$2*G166*G166/(F166+3*G166))</f>
        <v>284.67446620265059</v>
      </c>
      <c r="K166" s="28" t="s">
        <v>164</v>
      </c>
      <c r="L166" s="29">
        <f t="shared" si="26"/>
        <v>51683</v>
      </c>
      <c r="M166" s="30">
        <f>MIN($M$5,-N165-O165)</f>
        <v>400</v>
      </c>
      <c r="N166" s="31">
        <f t="shared" si="27"/>
        <v>-2465.9637649094452</v>
      </c>
      <c r="O166" s="31">
        <f t="shared" si="25"/>
        <v>-2.5687122551140056</v>
      </c>
    </row>
    <row r="167" spans="1:15" s="2" customFormat="1" x14ac:dyDescent="0.2">
      <c r="A167" s="21" t="s">
        <v>165</v>
      </c>
      <c r="B167" s="20">
        <f t="shared" si="29"/>
        <v>49643</v>
      </c>
      <c r="C167" s="7">
        <f t="shared" si="28"/>
        <v>500</v>
      </c>
      <c r="D167" s="8">
        <f t="shared" si="23"/>
        <v>75846.02</v>
      </c>
      <c r="E167" s="8">
        <f t="shared" si="24"/>
        <v>6.677829611111112</v>
      </c>
      <c r="F167" s="8">
        <f>SUM($D$8:D167)</f>
        <v>5792253.0199999893</v>
      </c>
      <c r="G167" s="8">
        <f t="shared" si="30"/>
        <v>50000</v>
      </c>
      <c r="H167" s="27">
        <f>D167/$C$2-$H$3</f>
        <v>0.35846020000000001</v>
      </c>
      <c r="I167" s="35">
        <f>1-64*($M$5-0.004*$C$2)/$C$2*H167</f>
        <v>1</v>
      </c>
      <c r="J167" s="19">
        <f>(200*$M$5*I167)/(G167/750+$H$2*G167*G167/(F167+3*G167))</f>
        <v>287.47327652287146</v>
      </c>
      <c r="K167" s="28" t="s">
        <v>165</v>
      </c>
      <c r="L167" s="29">
        <f t="shared" si="26"/>
        <v>51714</v>
      </c>
      <c r="M167" s="30">
        <f>MIN($M$5,-N166-O166)</f>
        <v>400</v>
      </c>
      <c r="N167" s="31">
        <f t="shared" si="27"/>
        <v>-2068.5324771645592</v>
      </c>
      <c r="O167" s="31">
        <f t="shared" si="25"/>
        <v>-2.1547213303797492</v>
      </c>
    </row>
    <row r="168" spans="1:15" s="2" customFormat="1" x14ac:dyDescent="0.2">
      <c r="A168" s="21" t="s">
        <v>166</v>
      </c>
      <c r="B168" s="20">
        <f t="shared" si="29"/>
        <v>49673</v>
      </c>
      <c r="C168" s="7">
        <f t="shared" si="28"/>
        <v>485</v>
      </c>
      <c r="D168" s="8">
        <f t="shared" si="23"/>
        <v>76331.02</v>
      </c>
      <c r="E168" s="8">
        <f t="shared" si="24"/>
        <v>7.3098797777777786</v>
      </c>
      <c r="F168" s="8">
        <f>SUM($D$8:D168)</f>
        <v>5868584.0399999889</v>
      </c>
      <c r="G168" s="8">
        <f t="shared" si="30"/>
        <v>50000</v>
      </c>
      <c r="H168" s="27">
        <f>D168/$C$2-$H$3</f>
        <v>0.36331020000000003</v>
      </c>
      <c r="I168" s="35">
        <f>1-64*($M$5-0.004*$C$2)/$C$2*H168</f>
        <v>1</v>
      </c>
      <c r="J168" s="19">
        <f>(200*$M$5*I168)/(G168/750+$H$2*G168*G168/(F168+3*G168))</f>
        <v>290.27275645985031</v>
      </c>
      <c r="K168" s="28" t="s">
        <v>166</v>
      </c>
      <c r="L168" s="29">
        <f t="shared" si="26"/>
        <v>51745</v>
      </c>
      <c r="M168" s="30">
        <f>MIN($M$5,-N167-O167)</f>
        <v>400</v>
      </c>
      <c r="N168" s="31">
        <f t="shared" si="27"/>
        <v>-1670.6871984949389</v>
      </c>
      <c r="O168" s="31">
        <f t="shared" si="25"/>
        <v>-1.7402991650988948</v>
      </c>
    </row>
    <row r="169" spans="1:15" s="2" customFormat="1" x14ac:dyDescent="0.2">
      <c r="A169" s="21" t="s">
        <v>167</v>
      </c>
      <c r="B169" s="20">
        <f t="shared" si="29"/>
        <v>49704</v>
      </c>
      <c r="C169" s="7">
        <f t="shared" si="28"/>
        <v>500</v>
      </c>
      <c r="D169" s="8">
        <f t="shared" si="23"/>
        <v>76838.33</v>
      </c>
      <c r="E169" s="8">
        <f t="shared" ref="E169:E200" si="31">MAX(0,IF(MONTH(B169)=1,0,E168)+(D169-C169)*$C$5*30/360+C169*$C$5*(30-DAY(B169))/360)</f>
        <v>0.63615275000000016</v>
      </c>
      <c r="F169" s="8">
        <f>SUM($D$8:D169)</f>
        <v>5945422.3699999889</v>
      </c>
      <c r="G169" s="8">
        <f t="shared" si="30"/>
        <v>50000</v>
      </c>
      <c r="H169" s="27">
        <f>D169/$C$2-$H$3</f>
        <v>0.36838329999999997</v>
      </c>
      <c r="I169" s="35">
        <f>1-64*($M$5-0.004*$C$2)/$C$2*H169</f>
        <v>1</v>
      </c>
      <c r="J169" s="19">
        <f>(200*$M$5*I169)/(G169/750+$H$2*G169*G169/(F169+3*G169))</f>
        <v>293.07354737156311</v>
      </c>
      <c r="K169" s="28" t="s">
        <v>167</v>
      </c>
      <c r="L169" s="29">
        <f t="shared" si="26"/>
        <v>51775</v>
      </c>
      <c r="M169" s="30">
        <f>MIN($M$5,-N168-O168)</f>
        <v>400</v>
      </c>
      <c r="N169" s="31">
        <f t="shared" si="27"/>
        <v>-1272.4274976600377</v>
      </c>
      <c r="O169" s="31">
        <f t="shared" ref="O169:O200" si="32">N169*$M$6/12</f>
        <v>-1.3254453100625394</v>
      </c>
    </row>
    <row r="170" spans="1:15" s="2" customFormat="1" x14ac:dyDescent="0.2">
      <c r="A170" s="21" t="s">
        <v>168</v>
      </c>
      <c r="B170" s="20">
        <f t="shared" si="29"/>
        <v>49733</v>
      </c>
      <c r="C170" s="7">
        <f t="shared" si="28"/>
        <v>500</v>
      </c>
      <c r="D170" s="8">
        <f t="shared" si="23"/>
        <v>77338.33</v>
      </c>
      <c r="E170" s="8">
        <f t="shared" si="31"/>
        <v>1.2767499444444446</v>
      </c>
      <c r="F170" s="8">
        <f>SUM($D$8:D170)</f>
        <v>6022760.699999989</v>
      </c>
      <c r="G170" s="8">
        <f t="shared" si="30"/>
        <v>50000</v>
      </c>
      <c r="H170" s="27">
        <f>D170/$C$2-$H$3</f>
        <v>0.37338329999999997</v>
      </c>
      <c r="I170" s="35">
        <f>1-64*($M$5-0.004*$C$2)/$C$2*H170</f>
        <v>1</v>
      </c>
      <c r="J170" s="19">
        <f>(200*$M$5*I170)/(G170/750+$H$2*G170*G170/(F170+3*G170))</f>
        <v>295.87520292928247</v>
      </c>
      <c r="K170" s="28" t="s">
        <v>168</v>
      </c>
      <c r="L170" s="29">
        <f t="shared" si="26"/>
        <v>51806</v>
      </c>
      <c r="M170" s="30">
        <f>MIN($M$5,-N169-O169)</f>
        <v>400</v>
      </c>
      <c r="N170" s="31">
        <f t="shared" si="27"/>
        <v>-873.75294297010021</v>
      </c>
      <c r="O170" s="31">
        <f t="shared" si="32"/>
        <v>-0.91015931559385443</v>
      </c>
    </row>
    <row r="171" spans="1:15" s="2" customFormat="1" x14ac:dyDescent="0.2">
      <c r="A171" s="21" t="s">
        <v>169</v>
      </c>
      <c r="B171" s="20">
        <f t="shared" si="29"/>
        <v>49764</v>
      </c>
      <c r="C171" s="7">
        <f t="shared" si="28"/>
        <v>500</v>
      </c>
      <c r="D171" s="8">
        <f t="shared" si="23"/>
        <v>77838.33</v>
      </c>
      <c r="E171" s="8">
        <f t="shared" si="31"/>
        <v>1.9212360277777778</v>
      </c>
      <c r="F171" s="8">
        <f>SUM($D$8:D171)</f>
        <v>6100599.0299999891</v>
      </c>
      <c r="G171" s="8">
        <f t="shared" si="30"/>
        <v>50000</v>
      </c>
      <c r="H171" s="27">
        <f>D171/$C$2-$H$3</f>
        <v>0.37838329999999998</v>
      </c>
      <c r="I171" s="35">
        <f>1-64*($M$5-0.004*$C$2)/$C$2*H171</f>
        <v>1</v>
      </c>
      <c r="J171" s="19">
        <f>(200*$M$5*I171)/(G171/750+$H$2*G171*G171/(F171+3*G171))</f>
        <v>298.67754780243024</v>
      </c>
      <c r="K171" s="28" t="s">
        <v>169</v>
      </c>
      <c r="L171" s="29">
        <f t="shared" si="26"/>
        <v>51836</v>
      </c>
      <c r="M171" s="30">
        <f>MIN($M$5,-N170-O170)</f>
        <v>400</v>
      </c>
      <c r="N171" s="31">
        <f t="shared" si="27"/>
        <v>-474.66310228569404</v>
      </c>
      <c r="O171" s="31">
        <f t="shared" si="32"/>
        <v>-0.49444073154759799</v>
      </c>
    </row>
    <row r="172" spans="1:15" s="2" customFormat="1" x14ac:dyDescent="0.2">
      <c r="A172" s="21" t="s">
        <v>170</v>
      </c>
      <c r="B172" s="20">
        <f t="shared" si="29"/>
        <v>49795</v>
      </c>
      <c r="C172" s="7">
        <f t="shared" si="28"/>
        <v>500</v>
      </c>
      <c r="D172" s="8">
        <f t="shared" si="23"/>
        <v>78338.33</v>
      </c>
      <c r="E172" s="8">
        <f t="shared" si="31"/>
        <v>2.5698887777777779</v>
      </c>
      <c r="F172" s="8">
        <f>SUM($D$8:D172)</f>
        <v>6178937.3599999892</v>
      </c>
      <c r="G172" s="8">
        <f t="shared" si="30"/>
        <v>50000</v>
      </c>
      <c r="H172" s="27">
        <f>D172/$C$2-$H$3</f>
        <v>0.38338329999999998</v>
      </c>
      <c r="I172" s="35">
        <f>1-64*($M$5-0.004*$C$2)/$C$2*H172</f>
        <v>1</v>
      </c>
      <c r="J172" s="19">
        <f>(200*$M$5*I172)/(G172/750+$H$2*G172*G172/(F172+3*G172))</f>
        <v>301.48040873837579</v>
      </c>
      <c r="K172" s="28" t="s">
        <v>170</v>
      </c>
      <c r="L172" s="29">
        <f t="shared" si="26"/>
        <v>51867</v>
      </c>
      <c r="M172" s="30">
        <f>MIN($M$5,-N171-O171)</f>
        <v>400</v>
      </c>
      <c r="N172" s="31">
        <f t="shared" si="27"/>
        <v>-75.157543017241636</v>
      </c>
      <c r="O172" s="31">
        <f t="shared" si="32"/>
        <v>-7.828910730962671E-2</v>
      </c>
    </row>
    <row r="173" spans="1:15" s="2" customFormat="1" x14ac:dyDescent="0.2">
      <c r="A173" s="21" t="s">
        <v>171</v>
      </c>
      <c r="B173" s="20">
        <f t="shared" si="29"/>
        <v>49825</v>
      </c>
      <c r="C173" s="7">
        <f t="shared" si="28"/>
        <v>500</v>
      </c>
      <c r="D173" s="8">
        <f t="shared" si="23"/>
        <v>78838.33</v>
      </c>
      <c r="E173" s="8">
        <f t="shared" si="31"/>
        <v>3.2227081944444445</v>
      </c>
      <c r="F173" s="8">
        <f>SUM($D$8:D173)</f>
        <v>6257775.6899999892</v>
      </c>
      <c r="G173" s="8">
        <f t="shared" si="30"/>
        <v>50000</v>
      </c>
      <c r="H173" s="27">
        <f>D173/$C$2-$H$3</f>
        <v>0.38838329999999999</v>
      </c>
      <c r="I173" s="35">
        <f>1-64*($M$5-0.004*$C$2)/$C$2*H173</f>
        <v>1</v>
      </c>
      <c r="J173" s="19">
        <f>(200*$M$5*I173)/(G173/750+$H$2*G173*G173/(F173+3*G173))</f>
        <v>304.28361456471276</v>
      </c>
      <c r="K173" s="28" t="s">
        <v>171</v>
      </c>
      <c r="L173" s="29">
        <f t="shared" si="26"/>
        <v>51898</v>
      </c>
      <c r="M173" s="30">
        <f>MIN($M$5,-N172-O172)</f>
        <v>75.235832124551266</v>
      </c>
      <c r="N173" s="31">
        <f t="shared" si="27"/>
        <v>2.7478019859472624E-15</v>
      </c>
      <c r="O173" s="31">
        <f t="shared" si="32"/>
        <v>2.8622937353617319E-18</v>
      </c>
    </row>
    <row r="174" spans="1:15" s="2" customFormat="1" x14ac:dyDescent="0.2">
      <c r="A174" s="21" t="s">
        <v>172</v>
      </c>
      <c r="B174" s="20">
        <f t="shared" si="29"/>
        <v>49856</v>
      </c>
      <c r="C174" s="7">
        <f t="shared" si="28"/>
        <v>500</v>
      </c>
      <c r="D174" s="8">
        <f t="shared" si="23"/>
        <v>79338.33</v>
      </c>
      <c r="E174" s="8">
        <f t="shared" si="31"/>
        <v>3.8796942777777779</v>
      </c>
      <c r="F174" s="8">
        <f>SUM($D$8:D174)</f>
        <v>6337114.0199999893</v>
      </c>
      <c r="G174" s="8">
        <f t="shared" si="30"/>
        <v>50000</v>
      </c>
      <c r="H174" s="27">
        <f>D174/$C$2-$H$3</f>
        <v>0.39338329999999999</v>
      </c>
      <c r="I174" s="35">
        <f>1-64*($M$5-0.004*$C$2)/$C$2*H174</f>
        <v>1</v>
      </c>
      <c r="J174" s="19">
        <f>(200*$M$5*I174)/(G174/750+$H$2*G174*G174/(F174+3*G174))</f>
        <v>307.08699619087889</v>
      </c>
      <c r="K174" s="28" t="s">
        <v>172</v>
      </c>
      <c r="L174" s="29">
        <f t="shared" si="26"/>
        <v>51926</v>
      </c>
      <c r="M174" s="30">
        <f>MIN($M$5,-N173-O173)</f>
        <v>-2.7506642796826243E-15</v>
      </c>
      <c r="N174" s="31">
        <f t="shared" ref="N174:N191" si="33">M174+N173+O173</f>
        <v>-1.5754106945087589E-31</v>
      </c>
      <c r="O174" s="31">
        <f t="shared" si="32"/>
        <v>-1.6410528067799574E-34</v>
      </c>
    </row>
    <row r="175" spans="1:15" s="2" customFormat="1" x14ac:dyDescent="0.2">
      <c r="A175" s="21" t="s">
        <v>150</v>
      </c>
      <c r="B175" s="20">
        <f t="shared" si="29"/>
        <v>49886</v>
      </c>
      <c r="C175" s="7">
        <f t="shared" si="28"/>
        <v>500</v>
      </c>
      <c r="D175" s="8">
        <f t="shared" si="23"/>
        <v>79838.33</v>
      </c>
      <c r="E175" s="8">
        <f t="shared" si="31"/>
        <v>4.5408470277777777</v>
      </c>
      <c r="F175" s="8">
        <f>SUM($D$8:D175)</f>
        <v>6416952.3499999894</v>
      </c>
      <c r="G175" s="8">
        <f t="shared" si="30"/>
        <v>50000</v>
      </c>
      <c r="H175" s="27">
        <f>D175/$C$2-$H$3</f>
        <v>0.3983833</v>
      </c>
      <c r="I175" s="35">
        <f>1-64*($M$5-0.004*$C$2)/$C$2*H175</f>
        <v>1</v>
      </c>
      <c r="J175" s="19">
        <f>(200*$M$5*I175)/(G175/750+$H$2*G175*G175/(F175+3*G175))</f>
        <v>309.89038660913161</v>
      </c>
      <c r="K175" s="28" t="s">
        <v>150</v>
      </c>
      <c r="L175" s="29">
        <f t="shared" si="26"/>
        <v>51957</v>
      </c>
      <c r="M175" s="30">
        <f>MIN($M$5,-N174-O174)</f>
        <v>1.5770517473155389E-31</v>
      </c>
      <c r="N175" s="31">
        <f t="shared" si="33"/>
        <v>-1.475366119970892E-48</v>
      </c>
      <c r="O175" s="31">
        <f t="shared" si="32"/>
        <v>-1.5368397083030127E-51</v>
      </c>
    </row>
    <row r="176" spans="1:15" s="2" customFormat="1" x14ac:dyDescent="0.2">
      <c r="A176" s="21" t="s">
        <v>152</v>
      </c>
      <c r="B176" s="20">
        <f t="shared" si="29"/>
        <v>49917</v>
      </c>
      <c r="C176" s="7">
        <f t="shared" si="28"/>
        <v>500</v>
      </c>
      <c r="D176" s="8">
        <f t="shared" si="23"/>
        <v>80338.33</v>
      </c>
      <c r="E176" s="8">
        <f t="shared" si="31"/>
        <v>5.2061664444444444</v>
      </c>
      <c r="F176" s="8">
        <f>SUM($D$8:D176)</f>
        <v>6497290.6799999895</v>
      </c>
      <c r="G176" s="8">
        <f t="shared" si="30"/>
        <v>50000</v>
      </c>
      <c r="H176" s="27">
        <f>D176/$C$2-$H$3</f>
        <v>0.4033833</v>
      </c>
      <c r="I176" s="35">
        <f>1-64*($M$5-0.004*$C$2)/$C$2*H176</f>
        <v>1</v>
      </c>
      <c r="J176" s="19">
        <f>(200*$M$5*I176)/(G176/750+$H$2*G176*G176/(F176+3*G176))</f>
        <v>312.69362089489283</v>
      </c>
      <c r="K176" s="28" t="s">
        <v>152</v>
      </c>
      <c r="L176" s="29">
        <f t="shared" si="26"/>
        <v>51987</v>
      </c>
      <c r="M176" s="30">
        <f>MIN($M$5,-N175-O175)</f>
        <v>1.4769029596791951E-48</v>
      </c>
      <c r="N176" s="31">
        <f t="shared" si="33"/>
        <v>1.2136522525049243E-64</v>
      </c>
      <c r="O176" s="31">
        <f t="shared" si="32"/>
        <v>1.2642210963592962E-67</v>
      </c>
    </row>
    <row r="177" spans="1:15" s="2" customFormat="1" x14ac:dyDescent="0.2">
      <c r="A177" s="21" t="s">
        <v>173</v>
      </c>
      <c r="B177" s="20">
        <f t="shared" si="29"/>
        <v>49948</v>
      </c>
      <c r="C177" s="7">
        <f t="shared" si="28"/>
        <v>500</v>
      </c>
      <c r="D177" s="8">
        <f t="shared" si="23"/>
        <v>80838.33</v>
      </c>
      <c r="E177" s="8">
        <f t="shared" si="31"/>
        <v>5.8756525277777776</v>
      </c>
      <c r="F177" s="8">
        <f>SUM($D$8:D177)</f>
        <v>6578129.0099999895</v>
      </c>
      <c r="G177" s="8">
        <f t="shared" si="30"/>
        <v>50000</v>
      </c>
      <c r="H177" s="27">
        <f>D177/$C$2-$H$3</f>
        <v>0.4083833</v>
      </c>
      <c r="I177" s="35">
        <f>1-64*($M$5-0.004*$C$2)/$C$2*H177</f>
        <v>1</v>
      </c>
      <c r="J177" s="19">
        <f>(200*$M$5*I177)/(G177/750+$H$2*G177*G177/(F177+3*G177))</f>
        <v>315.49653620647723</v>
      </c>
      <c r="K177" s="28" t="s">
        <v>173</v>
      </c>
      <c r="L177" s="29">
        <f t="shared" si="26"/>
        <v>52018</v>
      </c>
      <c r="M177" s="30">
        <f>MIN($M$5,-N176-O176)</f>
        <v>-1.2149164736012836E-64</v>
      </c>
      <c r="N177" s="31">
        <f t="shared" si="33"/>
        <v>1.1365807157545408E-81</v>
      </c>
      <c r="O177" s="31">
        <f t="shared" si="32"/>
        <v>1.1839382455776468E-84</v>
      </c>
    </row>
    <row r="178" spans="1:15" s="2" customFormat="1" x14ac:dyDescent="0.2">
      <c r="A178" s="21" t="s">
        <v>174</v>
      </c>
      <c r="B178" s="20">
        <f t="shared" si="29"/>
        <v>49978</v>
      </c>
      <c r="C178" s="7">
        <f t="shared" si="28"/>
        <v>500</v>
      </c>
      <c r="D178" s="8">
        <f t="shared" si="23"/>
        <v>81338.33</v>
      </c>
      <c r="E178" s="8">
        <f t="shared" si="31"/>
        <v>6.549305277777778</v>
      </c>
      <c r="F178" s="8">
        <f>SUM($D$8:D178)</f>
        <v>6659467.3399999896</v>
      </c>
      <c r="G178" s="8">
        <f t="shared" si="30"/>
        <v>50000</v>
      </c>
      <c r="H178" s="27">
        <f>D178/$C$2-$H$3</f>
        <v>0.41338330000000001</v>
      </c>
      <c r="I178" s="35">
        <f>1-64*($M$5-0.004*$C$2)/$C$2*H178</f>
        <v>1</v>
      </c>
      <c r="J178" s="19">
        <f>(200*$M$5*I178)/(G178/750+$H$2*G178*G178/(F178+3*G178))</f>
        <v>318.29897178421658</v>
      </c>
      <c r="K178" s="28" t="s">
        <v>174</v>
      </c>
      <c r="L178" s="29">
        <f t="shared" si="26"/>
        <v>52048</v>
      </c>
      <c r="M178" s="30">
        <f>MIN($M$5,-N177-O177)</f>
        <v>-1.1377646540001185E-81</v>
      </c>
      <c r="N178" s="31">
        <f t="shared" si="33"/>
        <v>-9.3496368606890094E-98</v>
      </c>
      <c r="O178" s="31">
        <f t="shared" si="32"/>
        <v>-9.739205063217719E-101</v>
      </c>
    </row>
    <row r="179" spans="1:15" x14ac:dyDescent="0.2">
      <c r="A179" s="21" t="s">
        <v>175</v>
      </c>
      <c r="B179" s="20">
        <f t="shared" si="29"/>
        <v>50009</v>
      </c>
      <c r="C179" s="7">
        <f t="shared" si="28"/>
        <v>500</v>
      </c>
      <c r="D179" s="8">
        <f t="shared" si="23"/>
        <v>81838.33</v>
      </c>
      <c r="E179" s="8">
        <f t="shared" si="31"/>
        <v>7.2271246944444449</v>
      </c>
      <c r="F179" s="8">
        <f>SUM($D$8:D179)</f>
        <v>6741305.6699999897</v>
      </c>
      <c r="G179" s="8">
        <f t="shared" ref="G179:G188" si="34">MAX($C$2-D179,50%*$C$2)</f>
        <v>50000</v>
      </c>
      <c r="H179" s="27">
        <f>D179/$C$2-$H$3</f>
        <v>0.41838330000000001</v>
      </c>
      <c r="I179" s="35">
        <f>1-64*($M$5-0.004*$C$2)/$C$2*H179</f>
        <v>1</v>
      </c>
      <c r="J179" s="19">
        <f>(200*$M$5*I179)/(G179/750+$H$2*G179*G179/(F179+3*G179))</f>
        <v>321.10076894899515</v>
      </c>
      <c r="K179" s="28" t="s">
        <v>175</v>
      </c>
      <c r="L179" s="29">
        <f t="shared" si="26"/>
        <v>52079</v>
      </c>
      <c r="M179" s="30">
        <f>MIN($M$5,-N178-O178)</f>
        <v>9.359376065752227E-98</v>
      </c>
      <c r="N179" s="31">
        <f t="shared" si="33"/>
        <v>-8.7558993387389898E-115</v>
      </c>
      <c r="O179" s="31">
        <f t="shared" si="32"/>
        <v>-9.1207284778531155E-118</v>
      </c>
    </row>
    <row r="180" spans="1:15" x14ac:dyDescent="0.2">
      <c r="A180" s="21" t="s">
        <v>176</v>
      </c>
      <c r="B180" s="20">
        <f t="shared" si="29"/>
        <v>50039</v>
      </c>
      <c r="C180" s="7">
        <f t="shared" si="28"/>
        <v>485</v>
      </c>
      <c r="D180" s="8">
        <f t="shared" si="23"/>
        <v>82323.33</v>
      </c>
      <c r="E180" s="8">
        <f t="shared" si="31"/>
        <v>7.9091107777777783</v>
      </c>
      <c r="F180" s="8">
        <f>SUM($D$8:D180)</f>
        <v>6823628.9999999898</v>
      </c>
      <c r="G180" s="8">
        <f t="shared" si="34"/>
        <v>50000</v>
      </c>
      <c r="H180" s="27">
        <f>D180/$C$2-$H$3</f>
        <v>0.42323330000000003</v>
      </c>
      <c r="I180" s="35">
        <f>1-64*($M$5-0.004*$C$2)/$C$2*H180</f>
        <v>1</v>
      </c>
      <c r="J180" s="19">
        <f>(200*$M$5*I180)/(G180/750+$H$2*G180*G180/(F180+3*G180))</f>
        <v>323.90126245305521</v>
      </c>
      <c r="K180" s="28" t="s">
        <v>176</v>
      </c>
      <c r="L180" s="29">
        <f t="shared" si="26"/>
        <v>52110</v>
      </c>
      <c r="M180" s="30">
        <f>MIN($M$5,-N179-O179)</f>
        <v>8.7650200672168437E-115</v>
      </c>
      <c r="N180" s="31">
        <f t="shared" si="33"/>
        <v>7.2026982396590537E-131</v>
      </c>
      <c r="O180" s="31">
        <f t="shared" si="32"/>
        <v>7.502810666311515E-134</v>
      </c>
    </row>
    <row r="181" spans="1:15" x14ac:dyDescent="0.2">
      <c r="A181" s="21" t="s">
        <v>177</v>
      </c>
      <c r="B181" s="20">
        <f t="shared" si="29"/>
        <v>50070</v>
      </c>
      <c r="C181" s="7">
        <f t="shared" si="28"/>
        <v>500</v>
      </c>
      <c r="D181" s="8">
        <f t="shared" si="23"/>
        <v>82831.240000000005</v>
      </c>
      <c r="E181" s="8">
        <f t="shared" si="31"/>
        <v>0.6860936666666666</v>
      </c>
      <c r="F181" s="8">
        <f>SUM($D$8:D181)</f>
        <v>6906460.23999999</v>
      </c>
      <c r="G181" s="8">
        <f t="shared" si="34"/>
        <v>50000</v>
      </c>
      <c r="H181" s="27">
        <f>D181/$C$2-$H$3</f>
        <v>0.42831240000000004</v>
      </c>
      <c r="I181" s="35">
        <f>1-64*($M$5-0.004*$C$2)/$C$2*H181</f>
        <v>1</v>
      </c>
      <c r="J181" s="19">
        <f>(200*$M$5*I181)/(G181/750+$H$2*G181*G181/(F181+3*G181))</f>
        <v>326.70107942570735</v>
      </c>
      <c r="K181" s="28" t="s">
        <v>177</v>
      </c>
      <c r="L181" s="29">
        <f t="shared" si="26"/>
        <v>52140</v>
      </c>
      <c r="M181" s="30">
        <f>MIN($M$5,-N180-O180)</f>
        <v>-7.2102010503253651E-131</v>
      </c>
      <c r="N181" s="31">
        <f t="shared" si="33"/>
        <v>6.7452994906071271E-148</v>
      </c>
      <c r="O181" s="31">
        <f t="shared" si="32"/>
        <v>7.0263536360490916E-151</v>
      </c>
    </row>
    <row r="182" spans="1:15" x14ac:dyDescent="0.2">
      <c r="A182" s="21" t="s">
        <v>178</v>
      </c>
      <c r="B182" s="20">
        <f t="shared" si="29"/>
        <v>50099</v>
      </c>
      <c r="C182" s="7">
        <f t="shared" si="28"/>
        <v>500</v>
      </c>
      <c r="D182" s="8">
        <f t="shared" si="23"/>
        <v>83331.240000000005</v>
      </c>
      <c r="E182" s="8">
        <f t="shared" si="31"/>
        <v>1.3766317777777779</v>
      </c>
      <c r="F182" s="8">
        <f>SUM($D$8:D182)</f>
        <v>6989791.4799999902</v>
      </c>
      <c r="G182" s="8">
        <f t="shared" si="34"/>
        <v>50000</v>
      </c>
      <c r="H182" s="27">
        <f>D182/$C$2-$H$3</f>
        <v>0.43331240000000004</v>
      </c>
      <c r="I182" s="35">
        <f>1-64*($M$5-0.004*$C$2)/$C$2*H182</f>
        <v>1</v>
      </c>
      <c r="J182" s="19">
        <f>(200*$M$5*I182)/(G182/750+$H$2*G182*G182/(F182+3*G182))</f>
        <v>329.49979745400464</v>
      </c>
      <c r="K182" s="28" t="s">
        <v>178</v>
      </c>
      <c r="L182" s="29">
        <f t="shared" si="26"/>
        <v>52171</v>
      </c>
      <c r="M182" s="30">
        <f>MIN($M$5,-N181-O181)</f>
        <v>-6.7523258442431768E-148</v>
      </c>
      <c r="N182" s="31">
        <f t="shared" si="33"/>
        <v>-5.5487568880578411E-164</v>
      </c>
      <c r="O182" s="31">
        <f t="shared" si="32"/>
        <v>-5.7799550917269184E-167</v>
      </c>
    </row>
    <row r="183" spans="1:15" x14ac:dyDescent="0.2">
      <c r="A183" s="21" t="s">
        <v>179</v>
      </c>
      <c r="B183" s="20">
        <f t="shared" si="29"/>
        <v>50129</v>
      </c>
      <c r="C183" s="7">
        <f t="shared" si="28"/>
        <v>500</v>
      </c>
      <c r="D183" s="8">
        <f t="shared" si="23"/>
        <v>83831.240000000005</v>
      </c>
      <c r="E183" s="8">
        <f t="shared" si="31"/>
        <v>2.071058777777778</v>
      </c>
      <c r="F183" s="8">
        <f>SUM($D$8:D183)</f>
        <v>7073622.7199999904</v>
      </c>
      <c r="G183" s="8">
        <f t="shared" si="34"/>
        <v>50000</v>
      </c>
      <c r="H183" s="27">
        <f>D183/$C$2-$H$3</f>
        <v>0.43831240000000005</v>
      </c>
      <c r="I183" s="35">
        <f>1-64*($M$5-0.004*$C$2)/$C$2*H183</f>
        <v>1</v>
      </c>
      <c r="J183" s="19">
        <f>(200*$M$5*I183)/(G183/750+$H$2*G183*G183/(F183+3*G183))</f>
        <v>332.29726613813892</v>
      </c>
      <c r="K183" s="28" t="s">
        <v>179</v>
      </c>
      <c r="L183" s="29">
        <f t="shared" si="26"/>
        <v>52201</v>
      </c>
      <c r="M183" s="30">
        <f>MIN($M$5,-N182-O182)</f>
        <v>5.554536843149568E-164</v>
      </c>
      <c r="N183" s="31">
        <f t="shared" si="33"/>
        <v>-5.1963897091280939E-181</v>
      </c>
      <c r="O183" s="31">
        <f t="shared" si="32"/>
        <v>-5.4129059470084318E-184</v>
      </c>
    </row>
    <row r="184" spans="1:15" x14ac:dyDescent="0.2">
      <c r="A184" s="21" t="s">
        <v>180</v>
      </c>
      <c r="B184" s="20">
        <f t="shared" si="29"/>
        <v>50160</v>
      </c>
      <c r="C184" s="7">
        <f t="shared" si="28"/>
        <v>500</v>
      </c>
      <c r="D184" s="8">
        <f t="shared" si="23"/>
        <v>84331.24</v>
      </c>
      <c r="E184" s="8">
        <f t="shared" si="31"/>
        <v>2.7696524444444446</v>
      </c>
      <c r="F184" s="8">
        <f>SUM($D$8:D184)</f>
        <v>7157953.9599999906</v>
      </c>
      <c r="G184" s="8">
        <f t="shared" si="34"/>
        <v>50000</v>
      </c>
      <c r="H184" s="27">
        <f>D184/$C$2-$H$3</f>
        <v>0.44331240000000005</v>
      </c>
      <c r="I184" s="35">
        <f>1-64*($M$5-0.004*$C$2)/$C$2*H184</f>
        <v>1</v>
      </c>
      <c r="J184" s="19">
        <f>(200*$M$5*I184)/(G184/750+$H$2*G184*G184/(F184+3*G184))</f>
        <v>335.09333714286061</v>
      </c>
      <c r="K184" s="28" t="s">
        <v>180</v>
      </c>
      <c r="L184" s="29">
        <f t="shared" si="26"/>
        <v>52232</v>
      </c>
      <c r="M184" s="30">
        <f>MIN($M$5,-N183-O183)</f>
        <v>5.2018026150751027E-181</v>
      </c>
      <c r="N184" s="31">
        <f t="shared" si="33"/>
        <v>4.2746068179342119E-197</v>
      </c>
      <c r="O184" s="31">
        <f t="shared" si="32"/>
        <v>4.4527154353481379E-200</v>
      </c>
    </row>
    <row r="185" spans="1:15" x14ac:dyDescent="0.2">
      <c r="A185" s="21" t="s">
        <v>181</v>
      </c>
      <c r="B185" s="20">
        <f t="shared" si="29"/>
        <v>50190</v>
      </c>
      <c r="C185" s="7">
        <f t="shared" si="28"/>
        <v>500</v>
      </c>
      <c r="D185" s="8">
        <f t="shared" si="23"/>
        <v>84831.24</v>
      </c>
      <c r="E185" s="8">
        <f t="shared" si="31"/>
        <v>3.472412777777778</v>
      </c>
      <c r="F185" s="8">
        <f>SUM($D$8:D185)</f>
        <v>7242785.1999999909</v>
      </c>
      <c r="G185" s="8">
        <f t="shared" si="34"/>
        <v>50000</v>
      </c>
      <c r="H185" s="27">
        <f>D185/$C$2-$H$3</f>
        <v>0.44831240000000006</v>
      </c>
      <c r="I185" s="35">
        <f>1-64*($M$5-0.004*$C$2)/$C$2*H185</f>
        <v>1</v>
      </c>
      <c r="J185" s="19">
        <f>(200*$M$5*I185)/(G185/750+$H$2*G185*G185/(F185+3*G185))</f>
        <v>337.88786419276806</v>
      </c>
      <c r="K185" s="28" t="s">
        <v>181</v>
      </c>
      <c r="L185" s="29">
        <f t="shared" si="26"/>
        <v>52263</v>
      </c>
      <c r="M185" s="30">
        <f>MIN($M$5,-N184-O184)</f>
        <v>-4.27905953336956E-197</v>
      </c>
      <c r="N185" s="31">
        <f t="shared" si="33"/>
        <v>4.0031530174061898E-214</v>
      </c>
      <c r="O185" s="31">
        <f t="shared" si="32"/>
        <v>4.1699510597981149E-217</v>
      </c>
    </row>
    <row r="186" spans="1:15" x14ac:dyDescent="0.2">
      <c r="A186" s="21" t="s">
        <v>182</v>
      </c>
      <c r="B186" s="20">
        <f t="shared" si="29"/>
        <v>50221</v>
      </c>
      <c r="C186" s="7">
        <f t="shared" si="28"/>
        <v>500</v>
      </c>
      <c r="D186" s="8">
        <f t="shared" si="23"/>
        <v>85331.24</v>
      </c>
      <c r="E186" s="8">
        <f t="shared" si="31"/>
        <v>4.1793397777777779</v>
      </c>
      <c r="F186" s="8">
        <f>SUM($D$8:D186)</f>
        <v>7328116.4399999911</v>
      </c>
      <c r="G186" s="8">
        <f t="shared" si="34"/>
        <v>50000</v>
      </c>
      <c r="H186" s="27">
        <f>D186/$C$2-$H$3</f>
        <v>0.45331240000000006</v>
      </c>
      <c r="I186" s="35">
        <f>1-64*($M$5-0.004*$C$2)/$C$2*H186</f>
        <v>1</v>
      </c>
      <c r="J186" s="19">
        <f>(200*$M$5*I186)/(G186/750+$H$2*G186*G186/(F186+3*G186))</f>
        <v>340.68070306709922</v>
      </c>
      <c r="K186" s="28" t="s">
        <v>182</v>
      </c>
      <c r="L186" s="29">
        <f t="shared" si="26"/>
        <v>52291</v>
      </c>
      <c r="M186" s="30">
        <f>MIN($M$5,-N185-O185)</f>
        <v>-4.0073229684659883E-214</v>
      </c>
      <c r="N186" s="31">
        <f t="shared" si="33"/>
        <v>-3.2930373084565344E-230</v>
      </c>
      <c r="O186" s="31">
        <f t="shared" si="32"/>
        <v>-3.4302471963088903E-233</v>
      </c>
    </row>
    <row r="187" spans="1:15" x14ac:dyDescent="0.2">
      <c r="A187" s="21" t="s">
        <v>183</v>
      </c>
      <c r="B187" s="20">
        <f t="shared" si="29"/>
        <v>50251</v>
      </c>
      <c r="C187" s="7">
        <f t="shared" si="28"/>
        <v>500</v>
      </c>
      <c r="D187" s="8">
        <f t="shared" si="23"/>
        <v>85831.24</v>
      </c>
      <c r="E187" s="8">
        <f t="shared" si="31"/>
        <v>4.8904334444444446</v>
      </c>
      <c r="F187" s="8">
        <f>SUM($D$8:D187)</f>
        <v>7413947.6799999913</v>
      </c>
      <c r="G187" s="8">
        <f t="shared" si="34"/>
        <v>50000</v>
      </c>
      <c r="H187" s="27">
        <f>D187/$C$2-$H$3</f>
        <v>0.45831240000000006</v>
      </c>
      <c r="I187" s="35">
        <f>1-64*($M$5-0.004*$C$2)/$C$2*H187</f>
        <v>1</v>
      </c>
      <c r="J187" s="19">
        <f>(200*$M$5*I187)/(G187/750+$H$2*G187*G187/(F187+3*G187))</f>
        <v>343.47171159404172</v>
      </c>
      <c r="K187" s="28" t="s">
        <v>183</v>
      </c>
      <c r="L187" s="29">
        <f t="shared" si="26"/>
        <v>52322</v>
      </c>
      <c r="M187" s="30">
        <f>MIN($M$5,-N186-O186)</f>
        <v>3.2964675556528433E-230</v>
      </c>
      <c r="N187" s="31">
        <f t="shared" si="33"/>
        <v>-3.0839169072746794E-247</v>
      </c>
      <c r="O187" s="31">
        <f t="shared" si="32"/>
        <v>-3.2124134450777914E-250</v>
      </c>
    </row>
    <row r="188" spans="1:15" x14ac:dyDescent="0.2">
      <c r="A188" s="21" t="s">
        <v>184</v>
      </c>
      <c r="B188" s="20">
        <f t="shared" si="29"/>
        <v>50282</v>
      </c>
      <c r="C188" s="7">
        <f t="shared" si="28"/>
        <v>500</v>
      </c>
      <c r="D188" s="8">
        <f t="shared" si="23"/>
        <v>86331.24</v>
      </c>
      <c r="E188" s="8">
        <f t="shared" si="31"/>
        <v>5.6056937777777778</v>
      </c>
      <c r="F188" s="8">
        <f>SUM($D$8:D188)</f>
        <v>7500278.9199999915</v>
      </c>
      <c r="G188" s="8">
        <f t="shared" si="34"/>
        <v>50000</v>
      </c>
      <c r="H188" s="27">
        <f>D188/$C$2-$H$3</f>
        <v>0.46331240000000007</v>
      </c>
      <c r="I188" s="35">
        <f>1-64*($M$5-0.004*$C$2)/$C$2*H188</f>
        <v>1</v>
      </c>
      <c r="J188" s="19">
        <f>(200*$M$5*I188)/(G188/750+$H$2*G188*G188/(F188+3*G188))</f>
        <v>346.26074964457149</v>
      </c>
      <c r="K188" s="28" t="s">
        <v>184</v>
      </c>
      <c r="L188" s="29">
        <f t="shared" si="26"/>
        <v>52352</v>
      </c>
      <c r="M188" s="30">
        <f>MIN($M$5,-N187-O187)</f>
        <v>3.0871293207197575E-247</v>
      </c>
      <c r="N188" s="31">
        <f t="shared" si="33"/>
        <v>2.5368636641363145E-263</v>
      </c>
      <c r="O188" s="31">
        <f t="shared" si="32"/>
        <v>2.6425663168086611E-266</v>
      </c>
    </row>
    <row r="189" spans="1:15" x14ac:dyDescent="0.2">
      <c r="A189" s="21" t="s">
        <v>185</v>
      </c>
      <c r="B189" s="20">
        <f t="shared" si="29"/>
        <v>50313</v>
      </c>
      <c r="C189" s="7">
        <f t="shared" si="28"/>
        <v>500</v>
      </c>
      <c r="D189" s="8">
        <f t="shared" si="23"/>
        <v>86831.24</v>
      </c>
      <c r="E189" s="8">
        <f t="shared" si="31"/>
        <v>6.3251207777777783</v>
      </c>
      <c r="F189" s="8">
        <f>SUM($D$8:D189)</f>
        <v>7587110.1599999918</v>
      </c>
      <c r="G189" s="8">
        <f t="shared" ref="G189" si="35">MAX($C$2-D189,50%*$C$2)</f>
        <v>50000</v>
      </c>
      <c r="H189" s="27">
        <f>D189/$C$2-$H$3</f>
        <v>0.46831240000000007</v>
      </c>
      <c r="I189" s="35">
        <f>1-64*($M$5-0.004*$C$2)/$C$2*H189</f>
        <v>1</v>
      </c>
      <c r="J189" s="19">
        <f>(200*$M$5*I189)/(G189/750+$H$2*G189*G189/(F189+3*G189))</f>
        <v>349.04767912583549</v>
      </c>
      <c r="K189" s="28" t="s">
        <v>185</v>
      </c>
      <c r="L189" s="29">
        <f t="shared" si="26"/>
        <v>52383</v>
      </c>
      <c r="M189" s="30">
        <f>MIN($M$5,-N188-O188)</f>
        <v>-2.5395062304531231E-263</v>
      </c>
      <c r="N189" s="31">
        <f t="shared" si="33"/>
        <v>2.3757631670889519E-280</v>
      </c>
      <c r="O189" s="31">
        <f t="shared" si="32"/>
        <v>2.4747532990509918E-283</v>
      </c>
    </row>
    <row r="190" spans="1:15" x14ac:dyDescent="0.2">
      <c r="A190" s="21" t="s">
        <v>186</v>
      </c>
      <c r="B190" s="20">
        <f t="shared" si="29"/>
        <v>50343</v>
      </c>
      <c r="C190" s="7">
        <f t="shared" si="28"/>
        <v>500</v>
      </c>
      <c r="D190" s="8">
        <f t="shared" si="23"/>
        <v>87331.24</v>
      </c>
      <c r="E190" s="8">
        <f t="shared" si="31"/>
        <v>7.0487144444444452</v>
      </c>
      <c r="F190" s="8">
        <f>SUM($D$8:D190)</f>
        <v>7674441.399999992</v>
      </c>
      <c r="G190" s="8">
        <f t="shared" ref="G190:G191" si="36">MAX($C$2-D190,50%*$C$2)</f>
        <v>50000</v>
      </c>
      <c r="H190" s="27">
        <f>D190/$C$2-$H$3</f>
        <v>0.47331240000000008</v>
      </c>
      <c r="I190" s="35">
        <f>1-64*($M$5-0.004*$C$2)/$C$2*H190</f>
        <v>1</v>
      </c>
      <c r="J190" s="19">
        <f>(200*$M$5*I190)/(G190/750+$H$2*G190*G190/(F190+3*G190))</f>
        <v>351.83236397408933</v>
      </c>
      <c r="K190" s="28" t="s">
        <v>186</v>
      </c>
      <c r="L190" s="29">
        <f t="shared" si="26"/>
        <v>52413</v>
      </c>
      <c r="M190" s="30">
        <f>MIN($M$5,-N189-O189)</f>
        <v>-2.3782379203880031E-280</v>
      </c>
      <c r="N190" s="31">
        <f t="shared" si="33"/>
        <v>-1.9543286782352206E-296</v>
      </c>
      <c r="O190" s="31">
        <f t="shared" si="32"/>
        <v>-2.035759039828355E-299</v>
      </c>
    </row>
    <row r="191" spans="1:15" x14ac:dyDescent="0.2">
      <c r="A191" s="21" t="s">
        <v>187</v>
      </c>
      <c r="B191" s="20">
        <f t="shared" si="29"/>
        <v>50374</v>
      </c>
      <c r="C191" s="7">
        <f t="shared" si="28"/>
        <v>500</v>
      </c>
      <c r="D191" s="8">
        <f t="shared" si="23"/>
        <v>87831.24</v>
      </c>
      <c r="E191" s="8">
        <f t="shared" si="31"/>
        <v>7.7764747777777785</v>
      </c>
      <c r="F191" s="8">
        <f>SUM($D$8:D191)</f>
        <v>7762272.6399999922</v>
      </c>
      <c r="G191" s="8">
        <f t="shared" si="36"/>
        <v>50000</v>
      </c>
      <c r="H191" s="27">
        <f>D191/$C$2-$H$3</f>
        <v>0.47831240000000008</v>
      </c>
      <c r="I191" s="35">
        <f>1-64*($M$5-0.004*$C$2)/$C$2*H191</f>
        <v>1</v>
      </c>
      <c r="J191" s="19">
        <f>(200*$M$5*I191)/(G191/750+$H$2*G191*G191/(F191+3*G191))</f>
        <v>354.61467014720444</v>
      </c>
      <c r="K191" s="28" t="s">
        <v>187</v>
      </c>
      <c r="L191" s="29">
        <f t="shared" si="26"/>
        <v>52444</v>
      </c>
      <c r="M191" s="30">
        <f>MIN($M$5,-N190-O190)</f>
        <v>1.9563644372750489E-296</v>
      </c>
      <c r="N191" s="31">
        <f t="shared" si="33"/>
        <v>0</v>
      </c>
      <c r="O191" s="31">
        <f t="shared" si="32"/>
        <v>0</v>
      </c>
    </row>
  </sheetData>
  <phoneticPr fontId="8" type="noConversion"/>
  <printOptions horizontalCentered="1"/>
  <pageMargins left="0.39370078740157483" right="0.39370078740157483" top="0.59055118110236227" bottom="0.55118110236220474" header="0.51181102362204722" footer="0.47244094488188981"/>
  <pageSetup paperSize="9" fitToHeight="0" orientation="landscape" horizontalDpi="1200" verticalDpi="1200" r:id="rId1"/>
  <headerFooter alignWithMargins="0">
    <oddFooter>&amp;R&amp;"Arial"&amp;7&amp;F/&amp;D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 2020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LBS-Classic</dc:title>
  <dc:subject>3,50%-Vorzugszins</dc:subject>
  <dc:creator>Helaba</dc:creator>
  <cp:lastModifiedBy>Stephan</cp:lastModifiedBy>
  <cp:lastPrinted>2021-09-09T12:58:58Z</cp:lastPrinted>
  <dcterms:created xsi:type="dcterms:W3CDTF">2022-12-06T17:08:54Z</dcterms:created>
  <dcterms:modified xsi:type="dcterms:W3CDTF">2022-12-08T11:40:23Z</dcterms:modified>
</cp:coreProperties>
</file>