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6370" windowHeight="14160"/>
  </bookViews>
  <sheets>
    <sheet name="Riesterrechner" sheetId="1" r:id="rId1"/>
    <sheet name="Wohnförderkonto" sheetId="3" r:id="rId2"/>
    <sheet name="Renditerechner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M4" i="2" s="1"/>
  <c r="C26" i="3" l="1"/>
  <c r="C16" i="3"/>
  <c r="C11" i="3"/>
  <c r="C7" i="3"/>
  <c r="C28" i="1"/>
  <c r="B7" i="3"/>
  <c r="C13" i="1"/>
  <c r="F3" i="2" s="1"/>
  <c r="B7" i="2" l="1"/>
  <c r="D7" i="2"/>
  <c r="E7" i="2" s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C14" i="1"/>
  <c r="M3" i="2" s="1"/>
  <c r="C21" i="1"/>
  <c r="I9" i="2" l="1"/>
  <c r="I11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1" i="2"/>
  <c r="I7" i="2"/>
  <c r="I10" i="2"/>
  <c r="I12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0" i="2"/>
  <c r="I8" i="2"/>
  <c r="K7" i="2"/>
  <c r="F7" i="2"/>
  <c r="D8" i="2" s="1"/>
  <c r="E8" i="2" s="1"/>
  <c r="B8" i="3"/>
  <c r="B9" i="3" s="1"/>
  <c r="B10" i="3" s="1"/>
  <c r="B11" i="3" s="1"/>
  <c r="C15" i="1"/>
  <c r="D15" i="1" s="1"/>
  <c r="D14" i="1"/>
  <c r="C29" i="1"/>
  <c r="C20" i="1"/>
  <c r="C22" i="1" s="1"/>
  <c r="L7" i="2" l="1"/>
  <c r="M7" i="2" s="1"/>
  <c r="K8" i="2" s="1"/>
  <c r="F8" i="2"/>
  <c r="D9" i="2" s="1"/>
  <c r="E9" i="2" s="1"/>
  <c r="B12" i="3"/>
  <c r="B13" i="3" s="1"/>
  <c r="B14" i="3" s="1"/>
  <c r="B15" i="3" s="1"/>
  <c r="B16" i="3" s="1"/>
  <c r="C31" i="1"/>
  <c r="L8" i="2" l="1"/>
  <c r="M8" i="2" s="1"/>
  <c r="K9" i="2" s="1"/>
  <c r="F9" i="2"/>
  <c r="D10" i="2" s="1"/>
  <c r="E10" i="2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L9" i="2" l="1"/>
  <c r="M9" i="2" s="1"/>
  <c r="K10" i="2" s="1"/>
  <c r="L10" i="2" s="1"/>
  <c r="F10" i="2"/>
  <c r="D11" i="2" s="1"/>
  <c r="E11" i="2" s="1"/>
  <c r="E26" i="3"/>
  <c r="F26" i="3" s="1"/>
  <c r="G26" i="3" s="1"/>
  <c r="M10" i="2" l="1"/>
  <c r="K11" i="2" s="1"/>
  <c r="L11" i="2" s="1"/>
  <c r="F11" i="2"/>
  <c r="D12" i="2" s="1"/>
  <c r="E12" i="2" s="1"/>
  <c r="M11" i="2" l="1"/>
  <c r="K12" i="2" s="1"/>
  <c r="L12" i="2" s="1"/>
  <c r="F12" i="2"/>
  <c r="D13" i="2" s="1"/>
  <c r="E13" i="2" s="1"/>
  <c r="M12" i="2" l="1"/>
  <c r="K13" i="2" s="1"/>
  <c r="L13" i="2" s="1"/>
  <c r="M13" i="2"/>
  <c r="K14" i="2" s="1"/>
  <c r="L14" i="2" s="1"/>
  <c r="F13" i="2"/>
  <c r="D14" i="2" s="1"/>
  <c r="E14" i="2" s="1"/>
  <c r="M14" i="2" l="1"/>
  <c r="K15" i="2" s="1"/>
  <c r="L15" i="2" s="1"/>
  <c r="F14" i="2"/>
  <c r="D15" i="2" s="1"/>
  <c r="E15" i="2" s="1"/>
  <c r="M15" i="2" l="1"/>
  <c r="K16" i="2" s="1"/>
  <c r="L16" i="2" s="1"/>
  <c r="F15" i="2"/>
  <c r="D16" i="2" s="1"/>
  <c r="E16" i="2" s="1"/>
  <c r="M16" i="2" l="1"/>
  <c r="K17" i="2" s="1"/>
  <c r="L17" i="2" s="1"/>
  <c r="F16" i="2"/>
  <c r="D17" i="2" s="1"/>
  <c r="E17" i="2" s="1"/>
  <c r="F17" i="2" l="1"/>
  <c r="D18" i="2" s="1"/>
  <c r="E18" i="2" s="1"/>
  <c r="M17" i="2"/>
  <c r="K18" i="2" s="1"/>
  <c r="L18" i="2" s="1"/>
  <c r="F18" i="2"/>
  <c r="D19" i="2" s="1"/>
  <c r="E19" i="2" s="1"/>
  <c r="M18" i="2" l="1"/>
  <c r="K19" i="2" s="1"/>
  <c r="L19" i="2" s="1"/>
  <c r="F19" i="2"/>
  <c r="D20" i="2" s="1"/>
  <c r="E20" i="2" s="1"/>
  <c r="F20" i="2" l="1"/>
  <c r="D21" i="2" s="1"/>
  <c r="E21" i="2" s="1"/>
  <c r="F21" i="2" s="1"/>
  <c r="D22" i="2" s="1"/>
  <c r="E22" i="2" s="1"/>
  <c r="M19" i="2"/>
  <c r="K20" i="2" s="1"/>
  <c r="L20" i="2" s="1"/>
  <c r="M20" i="2" l="1"/>
  <c r="K21" i="2" s="1"/>
  <c r="L21" i="2" s="1"/>
  <c r="F22" i="2"/>
  <c r="D23" i="2" s="1"/>
  <c r="E23" i="2" s="1"/>
  <c r="M21" i="2" l="1"/>
  <c r="K22" i="2" s="1"/>
  <c r="L22" i="2" s="1"/>
  <c r="F23" i="2"/>
  <c r="D24" i="2" s="1"/>
  <c r="E24" i="2" s="1"/>
  <c r="M22" i="2" l="1"/>
  <c r="K23" i="2" s="1"/>
  <c r="L23" i="2" s="1"/>
  <c r="F24" i="2"/>
  <c r="D25" i="2" s="1"/>
  <c r="E25" i="2" s="1"/>
  <c r="M23" i="2" l="1"/>
  <c r="K24" i="2" s="1"/>
  <c r="L24" i="2" s="1"/>
  <c r="F25" i="2"/>
  <c r="D26" i="2" s="1"/>
  <c r="E26" i="2" s="1"/>
  <c r="M24" i="2" l="1"/>
  <c r="K25" i="2" s="1"/>
  <c r="L25" i="2" s="1"/>
  <c r="F26" i="2"/>
  <c r="D27" i="2" s="1"/>
  <c r="E27" i="2" s="1"/>
  <c r="M25" i="2" l="1"/>
  <c r="K26" i="2" s="1"/>
  <c r="L26" i="2" s="1"/>
  <c r="F27" i="2"/>
  <c r="D28" i="2" s="1"/>
  <c r="E28" i="2" s="1"/>
  <c r="M26" i="2" l="1"/>
  <c r="K27" i="2" s="1"/>
  <c r="L27" i="2" s="1"/>
  <c r="F28" i="2"/>
  <c r="D29" i="2" s="1"/>
  <c r="E29" i="2" s="1"/>
  <c r="M27" i="2" l="1"/>
  <c r="K28" i="2" s="1"/>
  <c r="L28" i="2" s="1"/>
  <c r="F29" i="2"/>
  <c r="D30" i="2" s="1"/>
  <c r="E30" i="2" s="1"/>
  <c r="M28" i="2" l="1"/>
  <c r="K29" i="2" s="1"/>
  <c r="L29" i="2" s="1"/>
  <c r="F30" i="2"/>
  <c r="D31" i="2" s="1"/>
  <c r="E31" i="2" s="1"/>
  <c r="M29" i="2" l="1"/>
  <c r="K30" i="2" s="1"/>
  <c r="L30" i="2" s="1"/>
  <c r="F31" i="2"/>
  <c r="D32" i="2" s="1"/>
  <c r="E32" i="2" s="1"/>
  <c r="M30" i="2" l="1"/>
  <c r="K31" i="2" s="1"/>
  <c r="L31" i="2" s="1"/>
  <c r="F32" i="2"/>
  <c r="D33" i="2" s="1"/>
  <c r="E33" i="2" s="1"/>
  <c r="M31" i="2" l="1"/>
  <c r="K32" i="2" s="1"/>
  <c r="L32" i="2" s="1"/>
  <c r="F33" i="2"/>
  <c r="D34" i="2" s="1"/>
  <c r="E34" i="2" s="1"/>
  <c r="M32" i="2" l="1"/>
  <c r="K33" i="2" s="1"/>
  <c r="L33" i="2" s="1"/>
  <c r="F34" i="2"/>
  <c r="D35" i="2" s="1"/>
  <c r="E35" i="2" s="1"/>
  <c r="M33" i="2" l="1"/>
  <c r="K34" i="2" s="1"/>
  <c r="L34" i="2" s="1"/>
  <c r="F35" i="2"/>
  <c r="D36" i="2" s="1"/>
  <c r="E36" i="2" s="1"/>
  <c r="M34" i="2" l="1"/>
  <c r="K35" i="2" s="1"/>
  <c r="L35" i="2" s="1"/>
  <c r="F36" i="2"/>
  <c r="D37" i="2" s="1"/>
  <c r="E37" i="2" s="1"/>
  <c r="M35" i="2" l="1"/>
  <c r="K36" i="2" s="1"/>
  <c r="L36" i="2" s="1"/>
  <c r="F37" i="2"/>
  <c r="D38" i="2" s="1"/>
  <c r="E38" i="2" s="1"/>
  <c r="M36" i="2" l="1"/>
  <c r="K37" i="2" s="1"/>
  <c r="L37" i="2" s="1"/>
  <c r="F38" i="2"/>
  <c r="D39" i="2" s="1"/>
  <c r="E39" i="2" s="1"/>
  <c r="M37" i="2" l="1"/>
  <c r="K38" i="2" s="1"/>
  <c r="L38" i="2" s="1"/>
  <c r="F39" i="2"/>
  <c r="D40" i="2" s="1"/>
  <c r="E40" i="2" s="1"/>
  <c r="M38" i="2" l="1"/>
  <c r="K39" i="2" s="1"/>
  <c r="L39" i="2" s="1"/>
  <c r="F40" i="2"/>
  <c r="D41" i="2" s="1"/>
  <c r="E41" i="2" s="1"/>
  <c r="M39" i="2" l="1"/>
  <c r="K40" i="2" s="1"/>
  <c r="L40" i="2" s="1"/>
  <c r="F41" i="2"/>
  <c r="M40" i="2" l="1"/>
  <c r="K41" i="2" s="1"/>
  <c r="L41" i="2" s="1"/>
  <c r="M41" i="2" l="1"/>
</calcChain>
</file>

<file path=xl/sharedStrings.xml><?xml version="1.0" encoding="utf-8"?>
<sst xmlns="http://schemas.openxmlformats.org/spreadsheetml/2006/main" count="58" uniqueCount="49">
  <si>
    <t>Jahr</t>
  </si>
  <si>
    <t>Grundzulage</t>
  </si>
  <si>
    <t>Sparbeitrag pro Jahr</t>
  </si>
  <si>
    <t>persönlicher Sparbeitrag pro Jahr</t>
  </si>
  <si>
    <t>Übertragguthaben</t>
  </si>
  <si>
    <t>Laufzeit bis Auszahlungphase</t>
  </si>
  <si>
    <t>(bis 2012 ab 60, ab 2012 ab 62)</t>
  </si>
  <si>
    <t>Kindergeldberechtigte Kinder</t>
  </si>
  <si>
    <t>Förderung</t>
  </si>
  <si>
    <t>Förderung gesamt</t>
  </si>
  <si>
    <t>Förderung abzüglich Steuer</t>
  </si>
  <si>
    <t>Fazit: Ein vor Beginn der Auszahlungsphase angelegtes Wohnförderkonto macht Riestern unrentabler</t>
  </si>
  <si>
    <t>zusätzliche Steuerlast einmalig</t>
  </si>
  <si>
    <t>Eingezahlte Beiträge</t>
  </si>
  <si>
    <t>Guthaben</t>
  </si>
  <si>
    <t>Zinsen</t>
  </si>
  <si>
    <t>Endstand</t>
  </si>
  <si>
    <t>mtl</t>
  </si>
  <si>
    <t>+Steuerersparnis während der Ansparphase</t>
  </si>
  <si>
    <t>Maximalbeitrag ab 52.500€ Jahresbrutto gesetzl. Grundlage §86 EStG</t>
  </si>
  <si>
    <t>Vorahresbrutto</t>
  </si>
  <si>
    <t>Zulage pro Kind</t>
  </si>
  <si>
    <t>+ Wertentwicklung des Anlagevermögens</t>
  </si>
  <si>
    <t>Beitragszahlung über die Laufzeit</t>
  </si>
  <si>
    <t>Guthaben bei Verwendung</t>
  </si>
  <si>
    <t>Steuersatz bei Verwendung</t>
  </si>
  <si>
    <t>geschätzter Grenzsteuersatz (zu versteuerndes Einkommen: vorauss. Jahreseinkommen + rabattiertes Riester Guthaben)</t>
  </si>
  <si>
    <t>Gesamtguthaben GARANTIERT</t>
  </si>
  <si>
    <t>Alternativ: Entwicklung des Wohnförderkontos bei Wohnriester mit Vorausdarlehen</t>
  </si>
  <si>
    <t>Darlehenshöhe</t>
  </si>
  <si>
    <t>Steuerlast</t>
  </si>
  <si>
    <t>30% Rabatt</t>
  </si>
  <si>
    <t>Saldo Förderung</t>
  </si>
  <si>
    <t>Jahresbeitrag (Riesterrechner)</t>
  </si>
  <si>
    <t>hier können fiktive Wertzuwächse mit eingerechnet werden (aus Blatt Renditerechner)</t>
  </si>
  <si>
    <t>ACHTUNG bei der vorgeschlagenen Verwendung findet immer eine "Riesterinfizierung" der betroffenen Immobilie statt, Folgen beachten!</t>
  </si>
  <si>
    <t>Sofortige Versteuerung 
im Jahr der Verwendung</t>
  </si>
  <si>
    <t>gesamtes staatliches Geldgeschenk (ohne Brücksichtigung der Steuervorteile während der Laufzeit)</t>
  </si>
  <si>
    <t xml:space="preserve">Ausweg: (teilweise) Tilgung eines bestehenden Immobiliendarlehens (§92a, Abs. 1, Satz 1, Nr. 1 EStG), </t>
  </si>
  <si>
    <t>möglichst kurz vor der Auszahlungsphase (Vermeidung Verzinsung Wohnförderkonto)</t>
  </si>
  <si>
    <t>Es ist zudem darauf zu Achten, dass zum Zeitpunkt der Verwendung eine Tilgung möglich sein und noch genug Restschuld vorhanden sein muss (ansonsten verbleibt Guthaben im Vertrag und wird verrentet)</t>
  </si>
  <si>
    <t>"Beitragsrrabatt nur durch Zulage"</t>
  </si>
  <si>
    <t>Falls Guthaben aus einem bestehenden Riestervertrag übertragen werden soll</t>
  </si>
  <si>
    <t>Riester, mit Zulagen</t>
  </si>
  <si>
    <t>ETF Sparen, ohne Zulagen</t>
  </si>
  <si>
    <t>angenommene netto Verzinsung/Jahr</t>
  </si>
  <si>
    <t>Eine Verrentung sollte unbedingt vermieden (Verweis auf Sterbetafeln) und das gesamte Guthaben förderunschädlich verwendet werden können</t>
  </si>
  <si>
    <t>30% Rabatt auf Gesamtbetrag § 92a Abs. 2 Satz 6 i.V.m. § 22 Nr. 5 Satz 5 EStG</t>
  </si>
  <si>
    <t>Riesterrechner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</si>
</sst>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B050"/>
      <name val="Arial"/>
      <family val="2"/>
      <scheme val="minor"/>
    </font>
    <font>
      <sz val="11"/>
      <color rgb="FF00B05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0" fontId="2" fillId="0" borderId="0" xfId="0" applyFont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0" fontId="6" fillId="0" borderId="0" xfId="0" applyFont="1" applyFill="1" applyBorder="1"/>
    <xf numFmtId="0" fontId="7" fillId="0" borderId="0" xfId="0" applyFont="1" applyFill="1" applyBorder="1"/>
    <xf numFmtId="0" fontId="3" fillId="0" borderId="0" xfId="0" applyFont="1"/>
    <xf numFmtId="44" fontId="3" fillId="0" borderId="0" xfId="0" applyNumberFormat="1" applyFont="1"/>
    <xf numFmtId="0" fontId="8" fillId="0" borderId="0" xfId="0" applyFont="1" applyFill="1" applyBorder="1"/>
    <xf numFmtId="44" fontId="9" fillId="0" borderId="0" xfId="1" applyFont="1" applyBorder="1"/>
    <xf numFmtId="44" fontId="8" fillId="0" borderId="0" xfId="0" applyNumberFormat="1" applyFont="1"/>
    <xf numFmtId="0" fontId="8" fillId="0" borderId="0" xfId="0" applyFont="1"/>
    <xf numFmtId="0" fontId="6" fillId="0" borderId="0" xfId="0" applyFont="1"/>
    <xf numFmtId="0" fontId="3" fillId="2" borderId="0" xfId="0" applyFont="1" applyFill="1"/>
    <xf numFmtId="44" fontId="0" fillId="0" borderId="2" xfId="1" applyFont="1" applyBorder="1"/>
    <xf numFmtId="44" fontId="0" fillId="0" borderId="1" xfId="0" applyNumberFormat="1" applyBorder="1"/>
    <xf numFmtId="44" fontId="0" fillId="0" borderId="3" xfId="1" applyFont="1" applyBorder="1"/>
    <xf numFmtId="44" fontId="8" fillId="0" borderId="0" xfId="0" applyNumberFormat="1" applyFont="1" applyBorder="1"/>
    <xf numFmtId="0" fontId="0" fillId="0" borderId="0" xfId="0" quotePrefix="1"/>
    <xf numFmtId="0" fontId="8" fillId="0" borderId="0" xfId="0" applyFont="1" applyBorder="1"/>
    <xf numFmtId="44" fontId="3" fillId="0" borderId="0" xfId="1" applyFont="1"/>
    <xf numFmtId="10" fontId="3" fillId="0" borderId="0" xfId="2" applyNumberFormat="1" applyFont="1"/>
    <xf numFmtId="44" fontId="10" fillId="0" borderId="0" xfId="0" applyNumberFormat="1" applyFont="1"/>
    <xf numFmtId="44" fontId="3" fillId="2" borderId="0" xfId="1" applyFont="1" applyFill="1"/>
    <xf numFmtId="9" fontId="3" fillId="2" borderId="0" xfId="2" applyFont="1" applyFill="1"/>
    <xf numFmtId="9" fontId="3" fillId="0" borderId="0" xfId="2" applyFont="1" applyFill="1"/>
    <xf numFmtId="0" fontId="10" fillId="0" borderId="0" xfId="0" applyFont="1"/>
    <xf numFmtId="10" fontId="3" fillId="2" borderId="0" xfId="2" applyNumberFormat="1" applyFont="1" applyFill="1"/>
    <xf numFmtId="44" fontId="3" fillId="0" borderId="0" xfId="1" applyFont="1" applyFill="1"/>
    <xf numFmtId="44" fontId="3" fillId="0" borderId="0" xfId="0" applyNumberFormat="1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8" sqref="C8"/>
    </sheetView>
  </sheetViews>
  <sheetFormatPr baseColWidth="10" defaultRowHeight="14.25" x14ac:dyDescent="0.2"/>
  <cols>
    <col min="2" max="2" width="19.875" customWidth="1"/>
    <col min="3" max="3" width="14.375" customWidth="1"/>
    <col min="5" max="5" width="11.625" bestFit="1" customWidth="1"/>
    <col min="6" max="6" width="12.875" customWidth="1"/>
    <col min="7" max="7" width="12.125" customWidth="1"/>
  </cols>
  <sheetData>
    <row r="1" spans="1:8" ht="20.25" x14ac:dyDescent="0.3">
      <c r="A1" s="38" t="s">
        <v>48</v>
      </c>
      <c r="B1" s="38"/>
      <c r="C1" s="38"/>
      <c r="D1" s="38"/>
      <c r="E1" s="38"/>
      <c r="F1" s="38"/>
      <c r="G1" s="38"/>
    </row>
    <row r="2" spans="1:8" ht="14.25" customHeight="1" x14ac:dyDescent="0.3">
      <c r="A2" s="39"/>
      <c r="B2" s="38"/>
      <c r="C2" s="38"/>
      <c r="D2" s="38"/>
      <c r="E2" s="38"/>
      <c r="F2" s="38"/>
      <c r="G2" s="38"/>
    </row>
    <row r="3" spans="1:8" ht="20.25" x14ac:dyDescent="0.3">
      <c r="A3" s="34" t="s">
        <v>46</v>
      </c>
      <c r="B3" s="35"/>
      <c r="C3" s="35"/>
      <c r="D3" s="35"/>
      <c r="E3" s="35"/>
      <c r="F3" s="35"/>
      <c r="G3" s="35"/>
    </row>
    <row r="4" spans="1:8" ht="20.25" customHeight="1" x14ac:dyDescent="0.3">
      <c r="A4" s="34" t="s">
        <v>38</v>
      </c>
      <c r="B4" s="36"/>
      <c r="C4" s="36"/>
      <c r="D4" s="36"/>
      <c r="E4" s="36"/>
      <c r="F4" s="36"/>
      <c r="G4" s="36"/>
    </row>
    <row r="5" spans="1:8" ht="20.25" customHeight="1" x14ac:dyDescent="0.3">
      <c r="A5" s="37" t="s">
        <v>39</v>
      </c>
      <c r="B5" s="36"/>
      <c r="C5" s="36"/>
      <c r="D5" s="36"/>
      <c r="E5" s="36"/>
      <c r="F5" s="36"/>
      <c r="G5" s="36"/>
    </row>
    <row r="7" spans="1:8" ht="15" x14ac:dyDescent="0.25">
      <c r="A7" s="10" t="s">
        <v>20</v>
      </c>
      <c r="C7" s="27">
        <v>53000</v>
      </c>
      <c r="D7" t="s">
        <v>19</v>
      </c>
    </row>
    <row r="8" spans="1:8" ht="15" x14ac:dyDescent="0.25">
      <c r="A8" s="10" t="s">
        <v>7</v>
      </c>
      <c r="C8" s="17">
        <v>2</v>
      </c>
    </row>
    <row r="10" spans="1:8" x14ac:dyDescent="0.2">
      <c r="A10" t="s">
        <v>1</v>
      </c>
      <c r="C10" s="1">
        <v>175</v>
      </c>
    </row>
    <row r="11" spans="1:8" x14ac:dyDescent="0.2">
      <c r="A11" t="s">
        <v>21</v>
      </c>
      <c r="C11" s="1">
        <v>300</v>
      </c>
    </row>
    <row r="12" spans="1:8" x14ac:dyDescent="0.2">
      <c r="C12" s="1"/>
    </row>
    <row r="13" spans="1:8" x14ac:dyDescent="0.2">
      <c r="A13" t="s">
        <v>2</v>
      </c>
      <c r="C13" s="1">
        <f>IF(C7*0.04&lt;2100,C7*0.04,2100)</f>
        <v>2100</v>
      </c>
    </row>
    <row r="14" spans="1:8" ht="15" x14ac:dyDescent="0.25">
      <c r="A14" s="10" t="s">
        <v>3</v>
      </c>
      <c r="B14" s="10"/>
      <c r="C14" s="11">
        <f>C13-C10-(C11*C8)</f>
        <v>1325</v>
      </c>
      <c r="D14" s="24">
        <f>C14/12</f>
        <v>110.41666666666667</v>
      </c>
      <c r="E14" t="s">
        <v>17</v>
      </c>
    </row>
    <row r="15" spans="1:8" ht="15" x14ac:dyDescent="0.25">
      <c r="A15" s="15" t="s">
        <v>8</v>
      </c>
      <c r="B15" s="15"/>
      <c r="C15" s="14">
        <f>C13-C14</f>
        <v>775</v>
      </c>
      <c r="D15" s="25">
        <f>C15/C13</f>
        <v>0.36904761904761907</v>
      </c>
      <c r="E15" t="s">
        <v>41</v>
      </c>
      <c r="H15" s="22" t="s">
        <v>18</v>
      </c>
    </row>
    <row r="16" spans="1:8" x14ac:dyDescent="0.2">
      <c r="H16" s="22" t="s">
        <v>22</v>
      </c>
    </row>
    <row r="17" spans="1:7" ht="15" x14ac:dyDescent="0.25">
      <c r="A17" s="10" t="s">
        <v>4</v>
      </c>
      <c r="B17" s="10"/>
      <c r="C17" s="27">
        <v>10000</v>
      </c>
      <c r="D17" t="s">
        <v>42</v>
      </c>
    </row>
    <row r="18" spans="1:7" ht="15" x14ac:dyDescent="0.25">
      <c r="A18" s="10" t="s">
        <v>5</v>
      </c>
      <c r="B18" s="10"/>
      <c r="C18" s="17">
        <v>32</v>
      </c>
    </row>
    <row r="19" spans="1:7" x14ac:dyDescent="0.2">
      <c r="A19" t="s">
        <v>6</v>
      </c>
    </row>
    <row r="20" spans="1:7" x14ac:dyDescent="0.2">
      <c r="A20" t="s">
        <v>23</v>
      </c>
      <c r="C20" s="2">
        <f>C18*C14</f>
        <v>42400</v>
      </c>
    </row>
    <row r="21" spans="1:7" ht="15" x14ac:dyDescent="0.25">
      <c r="A21" s="15" t="s">
        <v>27</v>
      </c>
      <c r="B21" s="15"/>
      <c r="C21" s="14">
        <f>C18*C13+C17</f>
        <v>77200</v>
      </c>
      <c r="D21" s="3"/>
      <c r="E21" s="2"/>
    </row>
    <row r="22" spans="1:7" ht="15" x14ac:dyDescent="0.25">
      <c r="A22" s="10" t="s">
        <v>9</v>
      </c>
      <c r="B22" s="10"/>
      <c r="C22" s="11">
        <f>C21-C20-C17</f>
        <v>24800</v>
      </c>
      <c r="D22" s="3"/>
    </row>
    <row r="25" spans="1:7" ht="15" x14ac:dyDescent="0.25">
      <c r="A25" s="10" t="s">
        <v>24</v>
      </c>
      <c r="B25" s="10"/>
      <c r="C25" s="27">
        <v>62000</v>
      </c>
      <c r="D25" t="s">
        <v>34</v>
      </c>
    </row>
    <row r="26" spans="1:7" ht="15" x14ac:dyDescent="0.25">
      <c r="A26" s="10" t="s">
        <v>25</v>
      </c>
      <c r="B26" s="10"/>
      <c r="C26" s="28">
        <v>0.25</v>
      </c>
      <c r="D26" t="s">
        <v>26</v>
      </c>
    </row>
    <row r="27" spans="1:7" ht="15" x14ac:dyDescent="0.25">
      <c r="A27" s="10"/>
      <c r="B27" s="10"/>
      <c r="C27" s="29"/>
    </row>
    <row r="28" spans="1:7" ht="27.75" customHeight="1" x14ac:dyDescent="0.2">
      <c r="A28" s="40" t="s">
        <v>36</v>
      </c>
      <c r="B28" s="40"/>
      <c r="C28" s="7">
        <f>C25*0.7</f>
        <v>43400</v>
      </c>
      <c r="D28" t="s">
        <v>47</v>
      </c>
    </row>
    <row r="29" spans="1:7" ht="15" x14ac:dyDescent="0.25">
      <c r="A29" s="10" t="s">
        <v>12</v>
      </c>
      <c r="C29" s="33">
        <f>C28*$C$26</f>
        <v>10850</v>
      </c>
    </row>
    <row r="30" spans="1:7" x14ac:dyDescent="0.2">
      <c r="C30" s="7"/>
    </row>
    <row r="31" spans="1:7" ht="15" x14ac:dyDescent="0.25">
      <c r="A31" s="12" t="s">
        <v>10</v>
      </c>
      <c r="B31" s="13"/>
      <c r="C31" s="21">
        <f>C22-C29</f>
        <v>13950</v>
      </c>
      <c r="D31" s="23" t="s">
        <v>37</v>
      </c>
      <c r="E31" s="7"/>
      <c r="F31" s="7"/>
      <c r="G31" s="4"/>
    </row>
    <row r="32" spans="1:7" x14ac:dyDescent="0.2">
      <c r="A32" s="8"/>
      <c r="B32" s="6"/>
      <c r="C32" s="5"/>
      <c r="D32" s="5"/>
      <c r="E32" s="7"/>
      <c r="F32" s="7"/>
      <c r="G32" s="4"/>
    </row>
    <row r="33" spans="1:7" x14ac:dyDescent="0.2">
      <c r="A33" s="8"/>
      <c r="B33" s="6"/>
      <c r="C33" s="5"/>
      <c r="D33" s="5"/>
      <c r="E33" s="7"/>
      <c r="F33" s="7"/>
      <c r="G33" s="4"/>
    </row>
    <row r="34" spans="1:7" ht="15" x14ac:dyDescent="0.25">
      <c r="A34" s="10" t="s">
        <v>35</v>
      </c>
    </row>
    <row r="35" spans="1:7" x14ac:dyDescent="0.2">
      <c r="A35" t="s">
        <v>40</v>
      </c>
    </row>
  </sheetData>
  <mergeCells count="3">
    <mergeCell ref="A1:G1"/>
    <mergeCell ref="A2:G2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/>
  </sheetViews>
  <sheetFormatPr baseColWidth="10" defaultRowHeight="14.25" x14ac:dyDescent="0.2"/>
  <cols>
    <col min="2" max="2" width="15" customWidth="1"/>
    <col min="3" max="3" width="11.625" bestFit="1" customWidth="1"/>
    <col min="5" max="5" width="13.125" customWidth="1"/>
    <col min="6" max="6" width="13.25" customWidth="1"/>
  </cols>
  <sheetData>
    <row r="3" spans="1:7" ht="15" x14ac:dyDescent="0.25">
      <c r="A3" s="9" t="s">
        <v>28</v>
      </c>
      <c r="B3" s="6"/>
      <c r="C3" s="5"/>
      <c r="D3" s="5"/>
      <c r="E3" s="7"/>
      <c r="F3" s="7"/>
      <c r="G3" s="4"/>
    </row>
    <row r="4" spans="1:7" ht="15" x14ac:dyDescent="0.25">
      <c r="A4" s="9" t="s">
        <v>29</v>
      </c>
      <c r="B4" s="6"/>
      <c r="C4" s="6">
        <v>60500</v>
      </c>
      <c r="D4" s="5"/>
      <c r="E4" s="7"/>
      <c r="F4" s="7"/>
      <c r="G4" s="4"/>
    </row>
    <row r="5" spans="1:7" ht="15" x14ac:dyDescent="0.25">
      <c r="A5" s="9"/>
      <c r="B5" s="6"/>
      <c r="C5" s="5"/>
      <c r="D5" s="5"/>
      <c r="E5" s="7"/>
      <c r="F5" s="7"/>
      <c r="G5" s="4"/>
    </row>
    <row r="6" spans="1:7" ht="15" x14ac:dyDescent="0.25">
      <c r="A6" s="9"/>
      <c r="B6" s="6"/>
      <c r="C6" s="5"/>
      <c r="D6" s="5"/>
      <c r="E6" s="7"/>
      <c r="F6" s="7"/>
      <c r="G6" s="4"/>
    </row>
    <row r="7" spans="1:7" x14ac:dyDescent="0.2">
      <c r="A7">
        <v>1</v>
      </c>
      <c r="B7" s="1">
        <f>C4*1.02</f>
        <v>61710</v>
      </c>
      <c r="C7" s="3">
        <f>(B7-$C$4)/$C$4</f>
        <v>0.02</v>
      </c>
    </row>
    <row r="8" spans="1:7" x14ac:dyDescent="0.2">
      <c r="A8">
        <v>2</v>
      </c>
      <c r="B8" s="1">
        <f t="shared" ref="B8:B26" si="0">B7*1.02</f>
        <v>62944.200000000004</v>
      </c>
    </row>
    <row r="9" spans="1:7" x14ac:dyDescent="0.2">
      <c r="A9">
        <v>3</v>
      </c>
      <c r="B9" s="1">
        <f t="shared" si="0"/>
        <v>64203.084000000003</v>
      </c>
    </row>
    <row r="10" spans="1:7" x14ac:dyDescent="0.2">
      <c r="A10">
        <v>4</v>
      </c>
      <c r="B10" s="1">
        <f t="shared" si="0"/>
        <v>65487.145680000001</v>
      </c>
    </row>
    <row r="11" spans="1:7" ht="15" x14ac:dyDescent="0.25">
      <c r="A11">
        <v>5</v>
      </c>
      <c r="B11" s="1">
        <f t="shared" si="0"/>
        <v>66796.888593600001</v>
      </c>
      <c r="C11" s="3">
        <f>(B11-$C$4)/$C$4</f>
        <v>0.10408080320000002</v>
      </c>
      <c r="E11" s="2"/>
      <c r="F11" s="2"/>
      <c r="G11" s="14"/>
    </row>
    <row r="12" spans="1:7" ht="15" x14ac:dyDescent="0.25">
      <c r="A12">
        <v>6</v>
      </c>
      <c r="B12" s="1">
        <f t="shared" si="0"/>
        <v>68132.826365472007</v>
      </c>
      <c r="G12" s="15"/>
    </row>
    <row r="13" spans="1:7" ht="15" x14ac:dyDescent="0.25">
      <c r="A13">
        <v>7</v>
      </c>
      <c r="B13" s="1">
        <f t="shared" si="0"/>
        <v>69495.482892781452</v>
      </c>
      <c r="G13" s="15"/>
    </row>
    <row r="14" spans="1:7" ht="15" x14ac:dyDescent="0.25">
      <c r="A14">
        <v>8</v>
      </c>
      <c r="B14" s="1">
        <f t="shared" si="0"/>
        <v>70885.392550637087</v>
      </c>
      <c r="G14" s="15"/>
    </row>
    <row r="15" spans="1:7" ht="15" x14ac:dyDescent="0.25">
      <c r="A15">
        <v>9</v>
      </c>
      <c r="B15" s="1">
        <f t="shared" si="0"/>
        <v>72303.100401649834</v>
      </c>
      <c r="G15" s="15"/>
    </row>
    <row r="16" spans="1:7" ht="15" x14ac:dyDescent="0.25">
      <c r="A16">
        <v>10</v>
      </c>
      <c r="B16" s="1">
        <f t="shared" si="0"/>
        <v>73749.162409682831</v>
      </c>
      <c r="C16" s="3">
        <f>(B16-$C$4)/$C$4</f>
        <v>0.21899441999475752</v>
      </c>
      <c r="E16" s="2"/>
      <c r="F16" s="2"/>
      <c r="G16" s="14"/>
    </row>
    <row r="17" spans="1:7" ht="15" x14ac:dyDescent="0.25">
      <c r="A17">
        <v>11</v>
      </c>
      <c r="B17" s="1">
        <f t="shared" si="0"/>
        <v>75224.145657876492</v>
      </c>
      <c r="G17" s="15"/>
    </row>
    <row r="18" spans="1:7" ht="15" x14ac:dyDescent="0.25">
      <c r="A18">
        <v>12</v>
      </c>
      <c r="B18" s="1">
        <f t="shared" si="0"/>
        <v>76728.628571034016</v>
      </c>
      <c r="G18" s="15"/>
    </row>
    <row r="19" spans="1:7" ht="15" x14ac:dyDescent="0.25">
      <c r="A19">
        <v>13</v>
      </c>
      <c r="B19" s="1">
        <f t="shared" si="0"/>
        <v>78263.201142454694</v>
      </c>
      <c r="G19" s="15"/>
    </row>
    <row r="20" spans="1:7" ht="15" x14ac:dyDescent="0.25">
      <c r="A20">
        <v>14</v>
      </c>
      <c r="B20" s="1">
        <f t="shared" si="0"/>
        <v>79828.465165303787</v>
      </c>
      <c r="G20" s="15"/>
    </row>
    <row r="21" spans="1:7" ht="15" x14ac:dyDescent="0.25">
      <c r="A21">
        <v>15</v>
      </c>
      <c r="B21" s="1">
        <f t="shared" si="0"/>
        <v>81425.034468609869</v>
      </c>
      <c r="G21" s="15"/>
    </row>
    <row r="22" spans="1:7" ht="15" x14ac:dyDescent="0.25">
      <c r="A22">
        <v>16</v>
      </c>
      <c r="B22" s="1">
        <f t="shared" si="0"/>
        <v>83053.535157982071</v>
      </c>
      <c r="G22" s="15"/>
    </row>
    <row r="23" spans="1:7" ht="15" x14ac:dyDescent="0.25">
      <c r="A23">
        <v>17</v>
      </c>
      <c r="B23" s="1">
        <f t="shared" si="0"/>
        <v>84714.60586114171</v>
      </c>
      <c r="G23" s="15"/>
    </row>
    <row r="24" spans="1:7" ht="15" x14ac:dyDescent="0.25">
      <c r="A24">
        <v>18</v>
      </c>
      <c r="B24" s="1">
        <f t="shared" si="0"/>
        <v>86408.897978364548</v>
      </c>
      <c r="G24" s="15"/>
    </row>
    <row r="25" spans="1:7" ht="15" x14ac:dyDescent="0.25">
      <c r="A25">
        <v>19</v>
      </c>
      <c r="B25" s="1">
        <f t="shared" si="0"/>
        <v>88137.075937931848</v>
      </c>
      <c r="E25" t="s">
        <v>31</v>
      </c>
      <c r="F25" s="30" t="s">
        <v>30</v>
      </c>
      <c r="G25" s="30" t="s">
        <v>32</v>
      </c>
    </row>
    <row r="26" spans="1:7" ht="15" x14ac:dyDescent="0.25">
      <c r="A26">
        <v>20</v>
      </c>
      <c r="B26" s="1">
        <f t="shared" si="0"/>
        <v>89899.817456690493</v>
      </c>
      <c r="C26" s="3">
        <f>(B26-$C$4)/$C$4</f>
        <v>0.48594739597835523</v>
      </c>
      <c r="E26" s="2">
        <f>B26*0.7</f>
        <v>62929.872219683341</v>
      </c>
      <c r="F26" s="26">
        <f>E26*Riesterrechner!$C$26</f>
        <v>15732.468054920835</v>
      </c>
      <c r="G26" s="26">
        <f>Riesterrechner!$C$22-F26</f>
        <v>9067.5319450791649</v>
      </c>
    </row>
    <row r="27" spans="1:7" ht="15" x14ac:dyDescent="0.25">
      <c r="A27" s="16" t="s">
        <v>11</v>
      </c>
      <c r="G27" s="1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/>
  </sheetViews>
  <sheetFormatPr baseColWidth="10" defaultRowHeight="14.25" x14ac:dyDescent="0.2"/>
  <cols>
    <col min="1" max="1" width="4.75" customWidth="1"/>
    <col min="2" max="2" width="18.75" customWidth="1"/>
    <col min="3" max="3" width="1.875" customWidth="1"/>
    <col min="4" max="4" width="12.875" customWidth="1"/>
    <col min="5" max="5" width="10.625" customWidth="1"/>
    <col min="6" max="6" width="12.875" customWidth="1"/>
    <col min="7" max="7" width="2.625" customWidth="1"/>
    <col min="8" max="8" width="4.75" customWidth="1"/>
    <col min="9" max="9" width="18.75" customWidth="1"/>
    <col min="10" max="10" width="1.875" customWidth="1"/>
    <col min="11" max="11" width="12.875" customWidth="1"/>
    <col min="12" max="12" width="10.625" customWidth="1"/>
    <col min="13" max="13" width="12.875" customWidth="1"/>
  </cols>
  <sheetData>
    <row r="1" spans="1:13" x14ac:dyDescent="0.2">
      <c r="A1" t="s">
        <v>43</v>
      </c>
      <c r="H1" t="s">
        <v>44</v>
      </c>
    </row>
    <row r="2" spans="1:13" ht="15" x14ac:dyDescent="0.25">
      <c r="A2" s="10" t="s">
        <v>45</v>
      </c>
      <c r="B2" s="10"/>
      <c r="C2" s="10"/>
      <c r="F2" s="31">
        <v>0.02</v>
      </c>
      <c r="H2" s="10" t="s">
        <v>45</v>
      </c>
      <c r="I2" s="10"/>
      <c r="J2" s="10"/>
      <c r="M2" s="31">
        <v>0.05</v>
      </c>
    </row>
    <row r="3" spans="1:13" ht="15" x14ac:dyDescent="0.25">
      <c r="A3" s="10" t="s">
        <v>33</v>
      </c>
      <c r="B3" s="10"/>
      <c r="C3" s="10"/>
      <c r="F3" s="32">
        <f>Riesterrechner!C13</f>
        <v>2100</v>
      </c>
      <c r="H3" s="10" t="s">
        <v>33</v>
      </c>
      <c r="I3" s="10"/>
      <c r="J3" s="10"/>
      <c r="M3" s="32">
        <f>Riesterrechner!C14</f>
        <v>1325</v>
      </c>
    </row>
    <row r="4" spans="1:13" ht="15" x14ac:dyDescent="0.25">
      <c r="A4" s="10" t="s">
        <v>4</v>
      </c>
      <c r="B4" s="10"/>
      <c r="C4" s="10"/>
      <c r="F4" s="32">
        <f>Riesterrechner!C17</f>
        <v>10000</v>
      </c>
      <c r="H4" s="10" t="s">
        <v>4</v>
      </c>
      <c r="I4" s="10"/>
      <c r="J4" s="10"/>
      <c r="M4" s="32">
        <f>F4</f>
        <v>10000</v>
      </c>
    </row>
    <row r="6" spans="1:13" ht="15" x14ac:dyDescent="0.25">
      <c r="A6" s="10" t="s">
        <v>0</v>
      </c>
      <c r="B6" s="10" t="s">
        <v>13</v>
      </c>
      <c r="C6" s="10"/>
      <c r="D6" s="10" t="s">
        <v>14</v>
      </c>
      <c r="E6" s="10" t="s">
        <v>15</v>
      </c>
      <c r="F6" s="10" t="s">
        <v>16</v>
      </c>
      <c r="H6" s="10" t="s">
        <v>0</v>
      </c>
      <c r="I6" s="10" t="s">
        <v>13</v>
      </c>
      <c r="J6" s="10"/>
      <c r="K6" s="10" t="s">
        <v>14</v>
      </c>
      <c r="L6" s="10" t="s">
        <v>15</v>
      </c>
      <c r="M6" s="10" t="s">
        <v>16</v>
      </c>
    </row>
    <row r="7" spans="1:13" x14ac:dyDescent="0.2">
      <c r="A7">
        <v>1</v>
      </c>
      <c r="B7" s="2">
        <f>$F$3*A7</f>
        <v>2100</v>
      </c>
      <c r="C7" s="2"/>
      <c r="D7" s="2">
        <f>$F$3+F4</f>
        <v>12100</v>
      </c>
      <c r="E7" s="1">
        <f t="shared" ref="E7:E41" si="0">(D7)*$F$2</f>
        <v>242</v>
      </c>
      <c r="F7" s="1">
        <f>D7+E7</f>
        <v>12342</v>
      </c>
      <c r="H7">
        <v>1</v>
      </c>
      <c r="I7" s="2">
        <f>$M$3*H7</f>
        <v>1325</v>
      </c>
      <c r="J7" s="2"/>
      <c r="K7" s="2">
        <f>$M$3+M4</f>
        <v>11325</v>
      </c>
      <c r="L7" s="1">
        <f>(K7)*$M$2</f>
        <v>566.25</v>
      </c>
      <c r="M7" s="1">
        <f>K7+L7</f>
        <v>11891.25</v>
      </c>
    </row>
    <row r="8" spans="1:13" x14ac:dyDescent="0.2">
      <c r="A8">
        <v>2</v>
      </c>
      <c r="B8" s="2">
        <f t="shared" ref="B8:B41" si="1">$F$3*A8</f>
        <v>4200</v>
      </c>
      <c r="C8" s="2"/>
      <c r="D8" s="2">
        <f t="shared" ref="D8:D41" si="2">F7+$F$3</f>
        <v>14442</v>
      </c>
      <c r="E8" s="1">
        <f t="shared" si="0"/>
        <v>288.84000000000003</v>
      </c>
      <c r="F8" s="1">
        <f t="shared" ref="F8:F41" si="3">D8+E8</f>
        <v>14730.84</v>
      </c>
      <c r="H8">
        <v>2</v>
      </c>
      <c r="I8" s="2">
        <f>$M$3*H8</f>
        <v>2650</v>
      </c>
      <c r="J8" s="2"/>
      <c r="K8" s="2">
        <f>M7+$M$3</f>
        <v>13216.25</v>
      </c>
      <c r="L8" s="1">
        <f>(K8)*$M$2</f>
        <v>660.8125</v>
      </c>
      <c r="M8" s="1">
        <f t="shared" ref="M8:M41" si="4">K8+L8</f>
        <v>13877.0625</v>
      </c>
    </row>
    <row r="9" spans="1:13" x14ac:dyDescent="0.2">
      <c r="A9">
        <v>3</v>
      </c>
      <c r="B9" s="2">
        <f t="shared" si="1"/>
        <v>6300</v>
      </c>
      <c r="C9" s="2"/>
      <c r="D9" s="2">
        <f t="shared" si="2"/>
        <v>16830.84</v>
      </c>
      <c r="E9" s="1">
        <f t="shared" si="0"/>
        <v>336.61680000000001</v>
      </c>
      <c r="F9" s="1">
        <f t="shared" si="3"/>
        <v>17167.4568</v>
      </c>
      <c r="H9">
        <v>3</v>
      </c>
      <c r="I9" s="2">
        <f t="shared" ref="I9:I41" si="5">$M$3*H9</f>
        <v>3975</v>
      </c>
      <c r="J9" s="2"/>
      <c r="K9" s="2">
        <f t="shared" ref="K9:K41" si="6">M8+$M$3</f>
        <v>15202.0625</v>
      </c>
      <c r="L9" s="1">
        <f t="shared" ref="L9:L41" si="7">(K9)*$M$2</f>
        <v>760.10312500000009</v>
      </c>
      <c r="M9" s="1">
        <f t="shared" si="4"/>
        <v>15962.165625</v>
      </c>
    </row>
    <row r="10" spans="1:13" x14ac:dyDescent="0.2">
      <c r="A10">
        <v>4</v>
      </c>
      <c r="B10" s="2">
        <f t="shared" si="1"/>
        <v>8400</v>
      </c>
      <c r="C10" s="2"/>
      <c r="D10" s="2">
        <f t="shared" si="2"/>
        <v>19267.4568</v>
      </c>
      <c r="E10" s="1">
        <f t="shared" si="0"/>
        <v>385.34913599999999</v>
      </c>
      <c r="F10" s="1">
        <f t="shared" si="3"/>
        <v>19652.805936000001</v>
      </c>
      <c r="H10">
        <v>4</v>
      </c>
      <c r="I10" s="2">
        <f t="shared" si="5"/>
        <v>5300</v>
      </c>
      <c r="J10" s="2"/>
      <c r="K10" s="2">
        <f t="shared" si="6"/>
        <v>17287.165625000001</v>
      </c>
      <c r="L10" s="1">
        <f t="shared" si="7"/>
        <v>864.35828125000012</v>
      </c>
      <c r="M10" s="1">
        <f t="shared" si="4"/>
        <v>18151.52390625</v>
      </c>
    </row>
    <row r="11" spans="1:13" x14ac:dyDescent="0.2">
      <c r="A11">
        <v>5</v>
      </c>
      <c r="B11" s="2">
        <f t="shared" si="1"/>
        <v>10500</v>
      </c>
      <c r="C11" s="2"/>
      <c r="D11" s="19">
        <f t="shared" si="2"/>
        <v>21752.805936000001</v>
      </c>
      <c r="E11" s="18">
        <f t="shared" si="0"/>
        <v>435.05611872000003</v>
      </c>
      <c r="F11" s="20">
        <f t="shared" si="3"/>
        <v>22187.862054720001</v>
      </c>
      <c r="H11">
        <v>5</v>
      </c>
      <c r="I11" s="2">
        <f t="shared" si="5"/>
        <v>6625</v>
      </c>
      <c r="J11" s="2"/>
      <c r="K11" s="19">
        <f t="shared" si="6"/>
        <v>19476.52390625</v>
      </c>
      <c r="L11" s="18">
        <f t="shared" si="7"/>
        <v>973.82619531250009</v>
      </c>
      <c r="M11" s="20">
        <f t="shared" si="4"/>
        <v>20450.350101562501</v>
      </c>
    </row>
    <row r="12" spans="1:13" x14ac:dyDescent="0.2">
      <c r="A12">
        <v>6</v>
      </c>
      <c r="B12" s="2">
        <f t="shared" si="1"/>
        <v>12600</v>
      </c>
      <c r="C12" s="2"/>
      <c r="D12" s="2">
        <f t="shared" si="2"/>
        <v>24287.862054720001</v>
      </c>
      <c r="E12" s="1">
        <f t="shared" si="0"/>
        <v>485.7572410944</v>
      </c>
      <c r="F12" s="1">
        <f t="shared" si="3"/>
        <v>24773.619295814402</v>
      </c>
      <c r="H12">
        <v>6</v>
      </c>
      <c r="I12" s="2">
        <f t="shared" si="5"/>
        <v>7950</v>
      </c>
      <c r="J12" s="2"/>
      <c r="K12" s="2">
        <f t="shared" si="6"/>
        <v>21775.350101562501</v>
      </c>
      <c r="L12" s="1">
        <f t="shared" si="7"/>
        <v>1088.7675050781252</v>
      </c>
      <c r="M12" s="1">
        <f t="shared" si="4"/>
        <v>22864.117606640626</v>
      </c>
    </row>
    <row r="13" spans="1:13" x14ac:dyDescent="0.2">
      <c r="A13">
        <v>7</v>
      </c>
      <c r="B13" s="2">
        <f t="shared" si="1"/>
        <v>14700</v>
      </c>
      <c r="C13" s="2"/>
      <c r="D13" s="2">
        <f t="shared" si="2"/>
        <v>26873.619295814402</v>
      </c>
      <c r="E13" s="1">
        <f t="shared" si="0"/>
        <v>537.47238591628809</v>
      </c>
      <c r="F13" s="1">
        <f t="shared" si="3"/>
        <v>27411.09168173069</v>
      </c>
      <c r="H13">
        <v>7</v>
      </c>
      <c r="I13" s="2">
        <f t="shared" si="5"/>
        <v>9275</v>
      </c>
      <c r="J13" s="2"/>
      <c r="K13" s="2">
        <f t="shared" si="6"/>
        <v>24189.117606640626</v>
      </c>
      <c r="L13" s="1">
        <f t="shared" si="7"/>
        <v>1209.4558803320313</v>
      </c>
      <c r="M13" s="1">
        <f t="shared" si="4"/>
        <v>25398.573486972658</v>
      </c>
    </row>
    <row r="14" spans="1:13" x14ac:dyDescent="0.2">
      <c r="A14">
        <v>8</v>
      </c>
      <c r="B14" s="2">
        <f t="shared" si="1"/>
        <v>16800</v>
      </c>
      <c r="C14" s="2"/>
      <c r="D14" s="2">
        <f t="shared" si="2"/>
        <v>29511.09168173069</v>
      </c>
      <c r="E14" s="1">
        <f t="shared" si="0"/>
        <v>590.22183363461386</v>
      </c>
      <c r="F14" s="1">
        <f t="shared" si="3"/>
        <v>30101.313515365302</v>
      </c>
      <c r="H14">
        <v>8</v>
      </c>
      <c r="I14" s="2">
        <f t="shared" si="5"/>
        <v>10600</v>
      </c>
      <c r="J14" s="2"/>
      <c r="K14" s="2">
        <f t="shared" si="6"/>
        <v>26723.573486972658</v>
      </c>
      <c r="L14" s="1">
        <f t="shared" si="7"/>
        <v>1336.178674348633</v>
      </c>
      <c r="M14" s="1">
        <f t="shared" si="4"/>
        <v>28059.752161321292</v>
      </c>
    </row>
    <row r="15" spans="1:13" x14ac:dyDescent="0.2">
      <c r="A15">
        <v>9</v>
      </c>
      <c r="B15" s="2">
        <f t="shared" si="1"/>
        <v>18900</v>
      </c>
      <c r="C15" s="2"/>
      <c r="D15" s="2">
        <f t="shared" si="2"/>
        <v>32201.313515365302</v>
      </c>
      <c r="E15" s="1">
        <f t="shared" si="0"/>
        <v>644.02627030730605</v>
      </c>
      <c r="F15" s="1">
        <f t="shared" si="3"/>
        <v>32845.339785672608</v>
      </c>
      <c r="H15">
        <v>9</v>
      </c>
      <c r="I15" s="2">
        <f t="shared" si="5"/>
        <v>11925</v>
      </c>
      <c r="J15" s="2"/>
      <c r="K15" s="2">
        <f t="shared" si="6"/>
        <v>29384.752161321292</v>
      </c>
      <c r="L15" s="1">
        <f t="shared" si="7"/>
        <v>1469.2376080660647</v>
      </c>
      <c r="M15" s="1">
        <f t="shared" si="4"/>
        <v>30853.989769387357</v>
      </c>
    </row>
    <row r="16" spans="1:13" x14ac:dyDescent="0.2">
      <c r="A16" s="5">
        <v>10</v>
      </c>
      <c r="B16" s="7">
        <f t="shared" si="1"/>
        <v>21000</v>
      </c>
      <c r="C16" s="7"/>
      <c r="D16" s="19">
        <f t="shared" si="2"/>
        <v>34945.339785672608</v>
      </c>
      <c r="E16" s="18">
        <f t="shared" si="0"/>
        <v>698.9067957134522</v>
      </c>
      <c r="F16" s="20">
        <f t="shared" si="3"/>
        <v>35644.246581386062</v>
      </c>
      <c r="H16" s="5">
        <v>10</v>
      </c>
      <c r="I16" s="2">
        <f t="shared" si="5"/>
        <v>13250</v>
      </c>
      <c r="J16" s="7"/>
      <c r="K16" s="19">
        <f t="shared" si="6"/>
        <v>32178.989769387357</v>
      </c>
      <c r="L16" s="18">
        <f t="shared" si="7"/>
        <v>1608.9494884693679</v>
      </c>
      <c r="M16" s="20">
        <f t="shared" si="4"/>
        <v>33787.939257856728</v>
      </c>
    </row>
    <row r="17" spans="1:13" x14ac:dyDescent="0.2">
      <c r="A17" s="5">
        <v>11</v>
      </c>
      <c r="B17" s="7">
        <f t="shared" si="1"/>
        <v>23100</v>
      </c>
      <c r="C17" s="7"/>
      <c r="D17" s="2">
        <f t="shared" si="2"/>
        <v>37744.246581386062</v>
      </c>
      <c r="E17" s="1">
        <f t="shared" si="0"/>
        <v>754.88493162772124</v>
      </c>
      <c r="F17" s="1">
        <f t="shared" si="3"/>
        <v>38499.131513013781</v>
      </c>
      <c r="H17" s="5">
        <v>11</v>
      </c>
      <c r="I17" s="2">
        <f t="shared" si="5"/>
        <v>14575</v>
      </c>
      <c r="J17" s="7"/>
      <c r="K17" s="2">
        <f t="shared" si="6"/>
        <v>35112.939257856728</v>
      </c>
      <c r="L17" s="1">
        <f t="shared" si="7"/>
        <v>1755.6469628928364</v>
      </c>
      <c r="M17" s="1">
        <f t="shared" si="4"/>
        <v>36868.586220749567</v>
      </c>
    </row>
    <row r="18" spans="1:13" x14ac:dyDescent="0.2">
      <c r="A18" s="5">
        <v>12</v>
      </c>
      <c r="B18" s="7">
        <f t="shared" si="1"/>
        <v>25200</v>
      </c>
      <c r="C18" s="7"/>
      <c r="D18" s="2">
        <f t="shared" si="2"/>
        <v>40599.131513013781</v>
      </c>
      <c r="E18" s="1">
        <f t="shared" si="0"/>
        <v>811.98263026027564</v>
      </c>
      <c r="F18" s="1">
        <f t="shared" si="3"/>
        <v>41411.114143274055</v>
      </c>
      <c r="H18" s="5">
        <v>12</v>
      </c>
      <c r="I18" s="2">
        <f t="shared" si="5"/>
        <v>15900</v>
      </c>
      <c r="J18" s="7"/>
      <c r="K18" s="2">
        <f t="shared" si="6"/>
        <v>38193.586220749567</v>
      </c>
      <c r="L18" s="1">
        <f t="shared" si="7"/>
        <v>1909.6793110374783</v>
      </c>
      <c r="M18" s="1">
        <f t="shared" si="4"/>
        <v>40103.265531787045</v>
      </c>
    </row>
    <row r="19" spans="1:13" x14ac:dyDescent="0.2">
      <c r="A19" s="5">
        <v>13</v>
      </c>
      <c r="B19" s="7">
        <f t="shared" si="1"/>
        <v>27300</v>
      </c>
      <c r="C19" s="7"/>
      <c r="D19" s="2">
        <f t="shared" si="2"/>
        <v>43511.114143274055</v>
      </c>
      <c r="E19" s="1">
        <f t="shared" si="0"/>
        <v>870.22228286548113</v>
      </c>
      <c r="F19" s="1">
        <f t="shared" si="3"/>
        <v>44381.336426139533</v>
      </c>
      <c r="H19" s="5">
        <v>13</v>
      </c>
      <c r="I19" s="2">
        <f t="shared" si="5"/>
        <v>17225</v>
      </c>
      <c r="J19" s="7"/>
      <c r="K19" s="2">
        <f t="shared" si="6"/>
        <v>41428.265531787045</v>
      </c>
      <c r="L19" s="1">
        <f t="shared" si="7"/>
        <v>2071.4132765893523</v>
      </c>
      <c r="M19" s="1">
        <f t="shared" si="4"/>
        <v>43499.678808376397</v>
      </c>
    </row>
    <row r="20" spans="1:13" x14ac:dyDescent="0.2">
      <c r="A20" s="5">
        <v>14</v>
      </c>
      <c r="B20" s="7">
        <f t="shared" si="1"/>
        <v>29400</v>
      </c>
      <c r="C20" s="7"/>
      <c r="D20" s="2">
        <f t="shared" si="2"/>
        <v>46481.336426139533</v>
      </c>
      <c r="E20" s="1">
        <f t="shared" si="0"/>
        <v>929.6267285227907</v>
      </c>
      <c r="F20" s="1">
        <f t="shared" si="3"/>
        <v>47410.96315466232</v>
      </c>
      <c r="H20" s="5">
        <v>14</v>
      </c>
      <c r="I20" s="2">
        <f t="shared" si="5"/>
        <v>18550</v>
      </c>
      <c r="J20" s="7"/>
      <c r="K20" s="2">
        <f t="shared" si="6"/>
        <v>44824.678808376397</v>
      </c>
      <c r="L20" s="1">
        <f t="shared" si="7"/>
        <v>2241.2339404188201</v>
      </c>
      <c r="M20" s="1">
        <f t="shared" si="4"/>
        <v>47065.912748795214</v>
      </c>
    </row>
    <row r="21" spans="1:13" x14ac:dyDescent="0.2">
      <c r="A21" s="5">
        <v>15</v>
      </c>
      <c r="B21" s="7">
        <f t="shared" si="1"/>
        <v>31500</v>
      </c>
      <c r="C21" s="7"/>
      <c r="D21" s="19">
        <f t="shared" si="2"/>
        <v>49510.96315466232</v>
      </c>
      <c r="E21" s="18">
        <f t="shared" si="0"/>
        <v>990.21926309324647</v>
      </c>
      <c r="F21" s="20">
        <f t="shared" si="3"/>
        <v>50501.182417755568</v>
      </c>
      <c r="H21" s="5">
        <v>15</v>
      </c>
      <c r="I21" s="2">
        <f t="shared" si="5"/>
        <v>19875</v>
      </c>
      <c r="J21" s="7"/>
      <c r="K21" s="19">
        <f t="shared" si="6"/>
        <v>48390.912748795214</v>
      </c>
      <c r="L21" s="18">
        <f t="shared" si="7"/>
        <v>2419.5456374397609</v>
      </c>
      <c r="M21" s="20">
        <f t="shared" si="4"/>
        <v>50810.458386234975</v>
      </c>
    </row>
    <row r="22" spans="1:13" x14ac:dyDescent="0.2">
      <c r="A22" s="5">
        <v>16</v>
      </c>
      <c r="B22" s="7">
        <f t="shared" si="1"/>
        <v>33600</v>
      </c>
      <c r="C22" s="7"/>
      <c r="D22" s="2">
        <f t="shared" si="2"/>
        <v>52601.182417755568</v>
      </c>
      <c r="E22" s="1">
        <f t="shared" si="0"/>
        <v>1052.0236483551114</v>
      </c>
      <c r="F22" s="1">
        <f t="shared" si="3"/>
        <v>53653.206066110681</v>
      </c>
      <c r="H22" s="5">
        <v>16</v>
      </c>
      <c r="I22" s="2">
        <f t="shared" si="5"/>
        <v>21200</v>
      </c>
      <c r="J22" s="7"/>
      <c r="K22" s="2">
        <f t="shared" si="6"/>
        <v>52135.458386234975</v>
      </c>
      <c r="L22" s="1">
        <f t="shared" si="7"/>
        <v>2606.7729193117489</v>
      </c>
      <c r="M22" s="1">
        <f t="shared" si="4"/>
        <v>54742.231305546724</v>
      </c>
    </row>
    <row r="23" spans="1:13" x14ac:dyDescent="0.2">
      <c r="A23" s="5">
        <v>17</v>
      </c>
      <c r="B23" s="7">
        <f t="shared" si="1"/>
        <v>35700</v>
      </c>
      <c r="C23" s="7"/>
      <c r="D23" s="2">
        <f t="shared" si="2"/>
        <v>55753.206066110681</v>
      </c>
      <c r="E23" s="1">
        <f t="shared" si="0"/>
        <v>1115.0641213222136</v>
      </c>
      <c r="F23" s="1">
        <f t="shared" si="3"/>
        <v>56868.270187432892</v>
      </c>
      <c r="H23" s="5">
        <v>17</v>
      </c>
      <c r="I23" s="2">
        <f t="shared" si="5"/>
        <v>22525</v>
      </c>
      <c r="J23" s="7"/>
      <c r="K23" s="2">
        <f t="shared" si="6"/>
        <v>56067.231305546724</v>
      </c>
      <c r="L23" s="1">
        <f t="shared" si="7"/>
        <v>2803.3615652773365</v>
      </c>
      <c r="M23" s="1">
        <f t="shared" si="4"/>
        <v>58870.592870824061</v>
      </c>
    </row>
    <row r="24" spans="1:13" x14ac:dyDescent="0.2">
      <c r="A24" s="5">
        <v>18</v>
      </c>
      <c r="B24" s="7">
        <f t="shared" si="1"/>
        <v>37800</v>
      </c>
      <c r="C24" s="7"/>
      <c r="D24" s="2">
        <f t="shared" si="2"/>
        <v>58968.270187432892</v>
      </c>
      <c r="E24" s="1">
        <f t="shared" si="0"/>
        <v>1179.3654037486579</v>
      </c>
      <c r="F24" s="1">
        <f t="shared" si="3"/>
        <v>60147.635591181548</v>
      </c>
      <c r="H24" s="5">
        <v>18</v>
      </c>
      <c r="I24" s="2">
        <f t="shared" si="5"/>
        <v>23850</v>
      </c>
      <c r="J24" s="7"/>
      <c r="K24" s="2">
        <f t="shared" si="6"/>
        <v>60195.592870824061</v>
      </c>
      <c r="L24" s="1">
        <f t="shared" si="7"/>
        <v>3009.7796435412033</v>
      </c>
      <c r="M24" s="1">
        <f t="shared" si="4"/>
        <v>63205.372514365263</v>
      </c>
    </row>
    <row r="25" spans="1:13" x14ac:dyDescent="0.2">
      <c r="A25" s="5">
        <v>19</v>
      </c>
      <c r="B25" s="7">
        <f t="shared" si="1"/>
        <v>39900</v>
      </c>
      <c r="C25" s="7"/>
      <c r="D25" s="2">
        <f t="shared" si="2"/>
        <v>62247.635591181548</v>
      </c>
      <c r="E25" s="1">
        <f t="shared" si="0"/>
        <v>1244.952711823631</v>
      </c>
      <c r="F25" s="1">
        <f t="shared" si="3"/>
        <v>63492.588303005177</v>
      </c>
      <c r="H25" s="5">
        <v>19</v>
      </c>
      <c r="I25" s="2">
        <f t="shared" si="5"/>
        <v>25175</v>
      </c>
      <c r="J25" s="7"/>
      <c r="K25" s="2">
        <f t="shared" si="6"/>
        <v>64530.372514365263</v>
      </c>
      <c r="L25" s="1">
        <f t="shared" si="7"/>
        <v>3226.5186257182631</v>
      </c>
      <c r="M25" s="1">
        <f t="shared" si="4"/>
        <v>67756.89114008352</v>
      </c>
    </row>
    <row r="26" spans="1:13" x14ac:dyDescent="0.2">
      <c r="A26" s="5">
        <v>20</v>
      </c>
      <c r="B26" s="7">
        <f t="shared" si="1"/>
        <v>42000</v>
      </c>
      <c r="C26" s="7"/>
      <c r="D26" s="19">
        <f t="shared" si="2"/>
        <v>65592.588303005177</v>
      </c>
      <c r="E26" s="18">
        <f t="shared" si="0"/>
        <v>1311.8517660601035</v>
      </c>
      <c r="F26" s="20">
        <f t="shared" si="3"/>
        <v>66904.440069065284</v>
      </c>
      <c r="H26" s="5">
        <v>20</v>
      </c>
      <c r="I26" s="2">
        <f t="shared" si="5"/>
        <v>26500</v>
      </c>
      <c r="J26" s="7"/>
      <c r="K26" s="19">
        <f t="shared" si="6"/>
        <v>69081.89114008352</v>
      </c>
      <c r="L26" s="18">
        <f t="shared" si="7"/>
        <v>3454.0945570041763</v>
      </c>
      <c r="M26" s="20">
        <f t="shared" si="4"/>
        <v>72535.985697087701</v>
      </c>
    </row>
    <row r="27" spans="1:13" x14ac:dyDescent="0.2">
      <c r="A27" s="5">
        <v>21</v>
      </c>
      <c r="B27" s="7">
        <f t="shared" si="1"/>
        <v>44100</v>
      </c>
      <c r="C27" s="7"/>
      <c r="D27" s="2">
        <f t="shared" si="2"/>
        <v>69004.440069065284</v>
      </c>
      <c r="E27" s="1">
        <f t="shared" si="0"/>
        <v>1380.0888013813058</v>
      </c>
      <c r="F27" s="1">
        <f t="shared" si="3"/>
        <v>70384.528870446593</v>
      </c>
      <c r="H27" s="5">
        <v>21</v>
      </c>
      <c r="I27" s="2">
        <f t="shared" si="5"/>
        <v>27825</v>
      </c>
      <c r="J27" s="7"/>
      <c r="K27" s="2">
        <f t="shared" si="6"/>
        <v>73860.985697087701</v>
      </c>
      <c r="L27" s="1">
        <f t="shared" si="7"/>
        <v>3693.0492848543854</v>
      </c>
      <c r="M27" s="1">
        <f t="shared" si="4"/>
        <v>77554.034981942081</v>
      </c>
    </row>
    <row r="28" spans="1:13" x14ac:dyDescent="0.2">
      <c r="A28" s="5">
        <v>22</v>
      </c>
      <c r="B28" s="7">
        <f t="shared" si="1"/>
        <v>46200</v>
      </c>
      <c r="C28" s="7"/>
      <c r="D28" s="2">
        <f t="shared" si="2"/>
        <v>72484.528870446593</v>
      </c>
      <c r="E28" s="1">
        <f t="shared" si="0"/>
        <v>1449.6905774089319</v>
      </c>
      <c r="F28" s="1">
        <f t="shared" si="3"/>
        <v>73934.219447855518</v>
      </c>
      <c r="H28" s="5">
        <v>22</v>
      </c>
      <c r="I28" s="2">
        <f t="shared" si="5"/>
        <v>29150</v>
      </c>
      <c r="J28" s="7"/>
      <c r="K28" s="2">
        <f t="shared" si="6"/>
        <v>78879.034981942081</v>
      </c>
      <c r="L28" s="1">
        <f t="shared" si="7"/>
        <v>3943.9517490971043</v>
      </c>
      <c r="M28" s="1">
        <f t="shared" si="4"/>
        <v>82822.986731039186</v>
      </c>
    </row>
    <row r="29" spans="1:13" x14ac:dyDescent="0.2">
      <c r="A29" s="5">
        <v>23</v>
      </c>
      <c r="B29" s="7">
        <f t="shared" si="1"/>
        <v>48300</v>
      </c>
      <c r="C29" s="7"/>
      <c r="D29" s="2">
        <f t="shared" si="2"/>
        <v>76034.219447855518</v>
      </c>
      <c r="E29" s="1">
        <f t="shared" si="0"/>
        <v>1520.6843889571103</v>
      </c>
      <c r="F29" s="1">
        <f t="shared" si="3"/>
        <v>77554.903836812635</v>
      </c>
      <c r="H29" s="5">
        <v>23</v>
      </c>
      <c r="I29" s="2">
        <f t="shared" si="5"/>
        <v>30475</v>
      </c>
      <c r="J29" s="7"/>
      <c r="K29" s="2">
        <f t="shared" si="6"/>
        <v>84147.986731039186</v>
      </c>
      <c r="L29" s="1">
        <f t="shared" si="7"/>
        <v>4207.3993365519591</v>
      </c>
      <c r="M29" s="1">
        <f t="shared" si="4"/>
        <v>88355.386067591142</v>
      </c>
    </row>
    <row r="30" spans="1:13" x14ac:dyDescent="0.2">
      <c r="A30" s="5">
        <v>24</v>
      </c>
      <c r="B30" s="7">
        <f t="shared" si="1"/>
        <v>50400</v>
      </c>
      <c r="C30" s="7"/>
      <c r="D30" s="2">
        <f t="shared" si="2"/>
        <v>79654.903836812635</v>
      </c>
      <c r="E30" s="1">
        <f t="shared" si="0"/>
        <v>1593.0980767362528</v>
      </c>
      <c r="F30" s="1">
        <f t="shared" si="3"/>
        <v>81248.001913548884</v>
      </c>
      <c r="H30" s="5">
        <v>24</v>
      </c>
      <c r="I30" s="2">
        <f t="shared" si="5"/>
        <v>31800</v>
      </c>
      <c r="J30" s="7"/>
      <c r="K30" s="2">
        <f t="shared" si="6"/>
        <v>89680.386067591142</v>
      </c>
      <c r="L30" s="1">
        <f t="shared" si="7"/>
        <v>4484.0193033795576</v>
      </c>
      <c r="M30" s="1">
        <f t="shared" si="4"/>
        <v>94164.405370970693</v>
      </c>
    </row>
    <row r="31" spans="1:13" x14ac:dyDescent="0.2">
      <c r="A31" s="5">
        <v>25</v>
      </c>
      <c r="B31" s="7">
        <f t="shared" si="1"/>
        <v>52500</v>
      </c>
      <c r="C31" s="7"/>
      <c r="D31" s="19">
        <f t="shared" si="2"/>
        <v>83348.001913548884</v>
      </c>
      <c r="E31" s="18">
        <f t="shared" si="0"/>
        <v>1666.9600382709777</v>
      </c>
      <c r="F31" s="20">
        <f t="shared" si="3"/>
        <v>85014.96195181986</v>
      </c>
      <c r="H31" s="5">
        <v>25</v>
      </c>
      <c r="I31" s="2">
        <f t="shared" si="5"/>
        <v>33125</v>
      </c>
      <c r="J31" s="7"/>
      <c r="K31" s="19">
        <f t="shared" si="6"/>
        <v>95489.405370970693</v>
      </c>
      <c r="L31" s="18">
        <f t="shared" si="7"/>
        <v>4774.4702685485345</v>
      </c>
      <c r="M31" s="20">
        <f t="shared" si="4"/>
        <v>100263.87563951923</v>
      </c>
    </row>
    <row r="32" spans="1:13" x14ac:dyDescent="0.2">
      <c r="A32" s="5">
        <v>26</v>
      </c>
      <c r="B32" s="7">
        <f t="shared" si="1"/>
        <v>54600</v>
      </c>
      <c r="C32" s="7"/>
      <c r="D32" s="2">
        <f t="shared" si="2"/>
        <v>87114.96195181986</v>
      </c>
      <c r="E32" s="1">
        <f t="shared" si="0"/>
        <v>1742.2992390363972</v>
      </c>
      <c r="F32" s="1">
        <f t="shared" si="3"/>
        <v>88857.261190856254</v>
      </c>
      <c r="H32" s="5">
        <v>26</v>
      </c>
      <c r="I32" s="2">
        <f t="shared" si="5"/>
        <v>34450</v>
      </c>
      <c r="J32" s="7"/>
      <c r="K32" s="2">
        <f t="shared" si="6"/>
        <v>101588.87563951923</v>
      </c>
      <c r="L32" s="1">
        <f t="shared" si="7"/>
        <v>5079.4437819759623</v>
      </c>
      <c r="M32" s="1">
        <f t="shared" si="4"/>
        <v>106668.31942149519</v>
      </c>
    </row>
    <row r="33" spans="1:13" x14ac:dyDescent="0.2">
      <c r="A33" s="5">
        <v>27</v>
      </c>
      <c r="B33" s="7">
        <f t="shared" si="1"/>
        <v>56700</v>
      </c>
      <c r="C33" s="7"/>
      <c r="D33" s="2">
        <f t="shared" si="2"/>
        <v>90957.261190856254</v>
      </c>
      <c r="E33" s="1">
        <f t="shared" si="0"/>
        <v>1819.145223817125</v>
      </c>
      <c r="F33" s="1">
        <f t="shared" si="3"/>
        <v>92776.406414673373</v>
      </c>
      <c r="H33" s="5">
        <v>27</v>
      </c>
      <c r="I33" s="2">
        <f t="shared" si="5"/>
        <v>35775</v>
      </c>
      <c r="J33" s="7"/>
      <c r="K33" s="2">
        <f t="shared" si="6"/>
        <v>107993.31942149519</v>
      </c>
      <c r="L33" s="1">
        <f t="shared" si="7"/>
        <v>5399.6659710747599</v>
      </c>
      <c r="M33" s="1">
        <f t="shared" si="4"/>
        <v>113392.98539256996</v>
      </c>
    </row>
    <row r="34" spans="1:13" x14ac:dyDescent="0.2">
      <c r="A34" s="5">
        <v>28</v>
      </c>
      <c r="B34" s="7">
        <f t="shared" si="1"/>
        <v>58800</v>
      </c>
      <c r="C34" s="7"/>
      <c r="D34" s="2">
        <f t="shared" si="2"/>
        <v>94876.406414673373</v>
      </c>
      <c r="E34" s="1">
        <f t="shared" si="0"/>
        <v>1897.5281282934675</v>
      </c>
      <c r="F34" s="1">
        <f t="shared" si="3"/>
        <v>96773.934542966846</v>
      </c>
      <c r="H34" s="5">
        <v>28</v>
      </c>
      <c r="I34" s="2">
        <f t="shared" si="5"/>
        <v>37100</v>
      </c>
      <c r="J34" s="7"/>
      <c r="K34" s="2">
        <f t="shared" si="6"/>
        <v>114717.98539256996</v>
      </c>
      <c r="L34" s="1">
        <f t="shared" si="7"/>
        <v>5735.8992696284986</v>
      </c>
      <c r="M34" s="1">
        <f t="shared" si="4"/>
        <v>120453.88466219846</v>
      </c>
    </row>
    <row r="35" spans="1:13" x14ac:dyDescent="0.2">
      <c r="A35" s="5">
        <v>29</v>
      </c>
      <c r="B35" s="7">
        <f t="shared" si="1"/>
        <v>60900</v>
      </c>
      <c r="C35" s="7"/>
      <c r="D35" s="2">
        <f t="shared" si="2"/>
        <v>98873.934542966846</v>
      </c>
      <c r="E35" s="1">
        <f t="shared" si="0"/>
        <v>1977.4786908593369</v>
      </c>
      <c r="F35" s="1">
        <f t="shared" si="3"/>
        <v>100851.41323382618</v>
      </c>
      <c r="H35" s="5">
        <v>29</v>
      </c>
      <c r="I35" s="2">
        <f t="shared" si="5"/>
        <v>38425</v>
      </c>
      <c r="J35" s="7"/>
      <c r="K35" s="2">
        <f t="shared" si="6"/>
        <v>121778.88466219846</v>
      </c>
      <c r="L35" s="1">
        <f t="shared" si="7"/>
        <v>6088.9442331099235</v>
      </c>
      <c r="M35" s="1">
        <f t="shared" si="4"/>
        <v>127867.82889530838</v>
      </c>
    </row>
    <row r="36" spans="1:13" x14ac:dyDescent="0.2">
      <c r="A36" s="5">
        <v>30</v>
      </c>
      <c r="B36" s="7">
        <f t="shared" si="1"/>
        <v>63000</v>
      </c>
      <c r="C36" s="7"/>
      <c r="D36" s="19">
        <f t="shared" si="2"/>
        <v>102951.41323382618</v>
      </c>
      <c r="E36" s="18">
        <f t="shared" si="0"/>
        <v>2059.0282646765236</v>
      </c>
      <c r="F36" s="20">
        <f t="shared" si="3"/>
        <v>105010.44149850271</v>
      </c>
      <c r="H36" s="5">
        <v>30</v>
      </c>
      <c r="I36" s="2">
        <f t="shared" si="5"/>
        <v>39750</v>
      </c>
      <c r="J36" s="7"/>
      <c r="K36" s="19">
        <f t="shared" si="6"/>
        <v>129192.82889530838</v>
      </c>
      <c r="L36" s="18">
        <f t="shared" si="7"/>
        <v>6459.6414447654197</v>
      </c>
      <c r="M36" s="20">
        <f t="shared" si="4"/>
        <v>135652.47034007381</v>
      </c>
    </row>
    <row r="37" spans="1:13" x14ac:dyDescent="0.2">
      <c r="A37">
        <v>31</v>
      </c>
      <c r="B37" s="2">
        <f t="shared" si="1"/>
        <v>65100</v>
      </c>
      <c r="C37" s="2"/>
      <c r="D37" s="2">
        <f t="shared" si="2"/>
        <v>107110.44149850271</v>
      </c>
      <c r="E37" s="1">
        <f t="shared" si="0"/>
        <v>2142.2088299700545</v>
      </c>
      <c r="F37" s="1">
        <f t="shared" si="3"/>
        <v>109252.65032847277</v>
      </c>
      <c r="H37">
        <v>31</v>
      </c>
      <c r="I37" s="2">
        <f t="shared" si="5"/>
        <v>41075</v>
      </c>
      <c r="J37" s="2"/>
      <c r="K37" s="2">
        <f t="shared" si="6"/>
        <v>136977.47034007381</v>
      </c>
      <c r="L37" s="1">
        <f t="shared" si="7"/>
        <v>6848.8735170036907</v>
      </c>
      <c r="M37" s="1">
        <f t="shared" si="4"/>
        <v>143826.3438570775</v>
      </c>
    </row>
    <row r="38" spans="1:13" x14ac:dyDescent="0.2">
      <c r="A38">
        <v>32</v>
      </c>
      <c r="B38" s="2">
        <f t="shared" si="1"/>
        <v>67200</v>
      </c>
      <c r="C38" s="2"/>
      <c r="D38" s="2">
        <f t="shared" si="2"/>
        <v>111352.65032847277</v>
      </c>
      <c r="E38" s="1">
        <f t="shared" si="0"/>
        <v>2227.0530065694552</v>
      </c>
      <c r="F38" s="1">
        <f t="shared" si="3"/>
        <v>113579.70333504223</v>
      </c>
      <c r="H38">
        <v>32</v>
      </c>
      <c r="I38" s="2">
        <f t="shared" si="5"/>
        <v>42400</v>
      </c>
      <c r="J38" s="2"/>
      <c r="K38" s="2">
        <f t="shared" si="6"/>
        <v>145151.3438570775</v>
      </c>
      <c r="L38" s="1">
        <f t="shared" si="7"/>
        <v>7257.5671928538759</v>
      </c>
      <c r="M38" s="1">
        <f t="shared" si="4"/>
        <v>152408.91104993137</v>
      </c>
    </row>
    <row r="39" spans="1:13" x14ac:dyDescent="0.2">
      <c r="A39">
        <v>33</v>
      </c>
      <c r="B39" s="2">
        <f t="shared" si="1"/>
        <v>69300</v>
      </c>
      <c r="C39" s="2"/>
      <c r="D39" s="2">
        <f t="shared" si="2"/>
        <v>115679.70333504223</v>
      </c>
      <c r="E39" s="1">
        <f t="shared" si="0"/>
        <v>2313.5940667008445</v>
      </c>
      <c r="F39" s="1">
        <f t="shared" si="3"/>
        <v>117993.29740174307</v>
      </c>
      <c r="H39">
        <v>33</v>
      </c>
      <c r="I39" s="2">
        <f t="shared" si="5"/>
        <v>43725</v>
      </c>
      <c r="J39" s="2"/>
      <c r="K39" s="2">
        <f t="shared" si="6"/>
        <v>153733.91104993137</v>
      </c>
      <c r="L39" s="1">
        <f t="shared" si="7"/>
        <v>7686.6955524965688</v>
      </c>
      <c r="M39" s="1">
        <f t="shared" si="4"/>
        <v>161420.60660242793</v>
      </c>
    </row>
    <row r="40" spans="1:13" x14ac:dyDescent="0.2">
      <c r="A40">
        <v>34</v>
      </c>
      <c r="B40" s="2">
        <f t="shared" si="1"/>
        <v>71400</v>
      </c>
      <c r="C40" s="2"/>
      <c r="D40" s="2">
        <f t="shared" si="2"/>
        <v>120093.29740174307</v>
      </c>
      <c r="E40" s="1">
        <f t="shared" si="0"/>
        <v>2401.8659480348615</v>
      </c>
      <c r="F40" s="1">
        <f t="shared" si="3"/>
        <v>122495.16334977793</v>
      </c>
      <c r="H40">
        <v>34</v>
      </c>
      <c r="I40" s="2">
        <f t="shared" si="5"/>
        <v>45050</v>
      </c>
      <c r="J40" s="2"/>
      <c r="K40" s="2">
        <f t="shared" si="6"/>
        <v>162745.60660242793</v>
      </c>
      <c r="L40" s="1">
        <f t="shared" si="7"/>
        <v>8137.2803301213971</v>
      </c>
      <c r="M40" s="1">
        <f t="shared" si="4"/>
        <v>170882.88693254933</v>
      </c>
    </row>
    <row r="41" spans="1:13" x14ac:dyDescent="0.2">
      <c r="A41">
        <v>35</v>
      </c>
      <c r="B41" s="2">
        <f t="shared" si="1"/>
        <v>73500</v>
      </c>
      <c r="C41" s="2"/>
      <c r="D41" s="2">
        <f t="shared" si="2"/>
        <v>124595.16334977793</v>
      </c>
      <c r="E41" s="1">
        <f t="shared" si="0"/>
        <v>2491.9032669955586</v>
      </c>
      <c r="F41" s="1">
        <f t="shared" si="3"/>
        <v>127087.06661677349</v>
      </c>
      <c r="H41">
        <v>35</v>
      </c>
      <c r="I41" s="2">
        <f t="shared" si="5"/>
        <v>46375</v>
      </c>
      <c r="J41" s="2"/>
      <c r="K41" s="2">
        <f t="shared" si="6"/>
        <v>172207.88693254933</v>
      </c>
      <c r="L41" s="1">
        <f t="shared" si="7"/>
        <v>8610.3943466274668</v>
      </c>
      <c r="M41" s="1">
        <f t="shared" si="4"/>
        <v>180818.28127917679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Riesterrechner</vt:lpstr>
      <vt:lpstr>Wohnförderkonto</vt:lpstr>
      <vt:lpstr>Renditerechner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2018-02-14T10:56:37Z</dcterms:created>
  <dcterms:modified xsi:type="dcterms:W3CDTF">2023-05-12T07:07:54Z</dcterms:modified>
</cp:coreProperties>
</file>