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\Downloads\"/>
    </mc:Choice>
  </mc:AlternateContent>
  <xr:revisionPtr revIDLastSave="0" documentId="13_ncr:1_{BB69618D-92CC-4130-AA98-7F85A4BA5655}" xr6:coauthVersionLast="47" xr6:coauthVersionMax="47" xr10:uidLastSave="{00000000-0000-0000-0000-000000000000}"/>
  <bookViews>
    <workbookView xWindow="735" yWindow="1365" windowWidth="25950" windowHeight="13200" activeTab="1" xr2:uid="{1B6573F1-F3B4-45AC-B96E-C7BC261AB7F6}"/>
  </bookViews>
  <sheets>
    <sheet name="Portfolio" sheetId="2" r:id="rId1"/>
    <sheet name="Kurse" sheetId="1" r:id="rId2"/>
  </sheets>
  <definedNames>
    <definedName name="detail.htm?INST_ID_0001822_isin_DE000HLB84V5" localSheetId="1">Kurse!#REF!</definedName>
    <definedName name="detail.htm?INST_ID_0001822_sym_.GDAXI" localSheetId="1">Kurse!$H$15:$Q$16</definedName>
    <definedName name="detail.htm?INST_ID_0001822_sym_.GREX4" localSheetId="1">Kurse!#REF!</definedName>
    <definedName name="detail.htm?INST_ID_0001822_sym_.STOXX50" localSheetId="1">Kurse!$H$17:$Q$18</definedName>
    <definedName name="detail.htm?INST_ID_0001822_sym_847652X.SG" localSheetId="1">Kurse!#REF!</definedName>
    <definedName name="detail.htm?INST_ID_0001822_sym_AIL" localSheetId="1">Kurse!#REF!</definedName>
    <definedName name="detail.htm?INST_ID_0001822_sym_BNXG.DE" localSheetId="1">Kurse!#REF!</definedName>
    <definedName name="detail.htm?INST_ID_0001822_sym_CBKG" localSheetId="1">Kurse!#REF!</definedName>
    <definedName name="detail.htm?INST_ID_0001822_sym_DE110486_GTX" localSheetId="1">Kurse!$H$13:$Q$14</definedName>
    <definedName name="detail.htm?INST_ID_0001822_sym_DE110488_GTX" localSheetId="1">Kurse!#REF!</definedName>
    <definedName name="detail.htm?INST_ID_0001822_sym_DEA1G1UB_F" localSheetId="1">Kurse!#REF!</definedName>
    <definedName name="detail.htm?INST_ID_0001822_sym_DEA1G1UC_F" localSheetId="1">Kurse!#REF!</definedName>
    <definedName name="detail.htm?INST_ID_0001822_sym_DEA1G1UD_F" localSheetId="1">Kurse!#REF!</definedName>
    <definedName name="detail.htm?INST_ID_0001822_sym_DEA1G1UE_F" localSheetId="1">Kurse!#REF!</definedName>
    <definedName name="detail.htm?INST_ID_0001822_sym_DEA1G1UF_F" localSheetId="1">Kurse!#REF!</definedName>
    <definedName name="detail.htm?INST_ID_0001822_sym_DEA1G1UG_F" localSheetId="1">Kurse!#REF!</definedName>
    <definedName name="detail.htm?INST_ID_0001822_sym_DEA1G1UH_F" localSheetId="1">Kurse!#REF!</definedName>
    <definedName name="detail.htm?INST_ID_0001822_sym_DEA1G1UJ_F" localSheetId="1">Kurse!#REF!</definedName>
    <definedName name="detail.htm?INST_ID_0001822_sym_DEA1G1UK_F" localSheetId="1">Kurse!#REF!</definedName>
    <definedName name="detail.htm?INST_ID_0001822_sym_DEA1G1UW_SG" localSheetId="1">Kurse!#REF!</definedName>
    <definedName name="detail.htm?INST_ID_0001822_sym_DEA2G8U8_SG" localSheetId="1">Kurse!#REF!</definedName>
    <definedName name="detail.htm?INST_ID_0001822_sym_DEDB7XJJ_TG" localSheetId="1">Kurse!#REF!</definedName>
    <definedName name="detail.htm?INST_ID_0001822_sym_DEDK0CKW_F" localSheetId="1">Kurse!#REF!</definedName>
    <definedName name="detail.htm?INST_ID_0001822_sym_DEDK0E4F_F" localSheetId="1">Kurse!#REF!</definedName>
    <definedName name="detail.htm?INST_ID_0001822_sym_DEDK0NWS_F" localSheetId="1">Kurse!#REF!</definedName>
    <definedName name="detail.htm?INST_ID_0001822_sym_DEDW7WSG.F" localSheetId="1">Kurse!#REF!</definedName>
    <definedName name="detail.htm?INST_ID_0001822_sym_DEHLB02N_F" localSheetId="1">Kurse!#REF!</definedName>
    <definedName name="detail.htm?INST_ID_0001822_sym_DEHLB030_F" localSheetId="1">Kurse!#REF!</definedName>
    <definedName name="detail.htm?INST_ID_0001822_sym_DEHLB2DM_F" localSheetId="1">Kurse!#REF!</definedName>
    <definedName name="detail.htm?INST_ID_0001822_sym_DEHLB2DM_F_1" localSheetId="1">Kurse!#REF!</definedName>
    <definedName name="detail.htm?INST_ID_0001822_sym_DEHLB2VT_F" localSheetId="1">Kurse!#REF!</definedName>
    <definedName name="detail.htm?INST_ID_0001822_sym_DEHLB34Z_F" localSheetId="1">Kurse!#REF!</definedName>
    <definedName name="detail.htm?INST_ID_0001822_sym_DEHLB3A9_BE" localSheetId="1">Kurse!#REF!</definedName>
    <definedName name="detail.htm?INST_ID_0001822_sym_DEHLB3D3_F" localSheetId="1">Kurse!#REF!</definedName>
    <definedName name="detail.htm?INST_ID_0001822_sym_DEHLB3DQ_F" localSheetId="1">Kurse!#REF!</definedName>
    <definedName name="detail.htm?INST_ID_0001822_sym_DEHLB3PH_F" localSheetId="1">Kurse!#REF!</definedName>
    <definedName name="detail.htm?INST_ID_0001822_sym_DEHLB4A0_F" localSheetId="1">Kurse!#REF!</definedName>
    <definedName name="detail.htm?INST_ID_0001822_sym_DEHLB4A1_F" localSheetId="1">Kurse!#REF!</definedName>
    <definedName name="detail.htm?INST_ID_0001822_sym_DEHLB4D5_F" localSheetId="1">Kurse!#REF!</definedName>
    <definedName name="detail.htm?INST_ID_0001822_sym_DEHLB5HU_F_1" localSheetId="1">Kurse!#REF!</definedName>
    <definedName name="detail.htm?INST_ID_0001822_sym_DEHLB5L1_F" localSheetId="1">Kurse!#REF!</definedName>
    <definedName name="detail.htm?INST_ID_0001822_sym_DEHLB5MA_F" localSheetId="1">Kurse!#REF!</definedName>
    <definedName name="detail.htm?INST_ID_0001822_sym_DEHLB738_F" localSheetId="1">Kurse!#REF!</definedName>
    <definedName name="detail.htm?INST_ID_0001822_sym_DEHLB83P.F" localSheetId="1">Kurse!#REF!</definedName>
    <definedName name="detail.htm?INST_ID_0001822_sym_DGRG" localSheetId="1">Kurse!#REF!</definedName>
    <definedName name="detail.htm?INST_ID_0001822_sym_EUR" localSheetId="1">Kurse!$H$21:$Q$22</definedName>
    <definedName name="detail.htm?INST_ID_0001822_sym_FGBLc1" localSheetId="1">Kurse!$H$19:$Q$20</definedName>
    <definedName name="detail.htm?INST_ID_0001822_sym_IMIE" localSheetId="1">Kurse!$H$9:$Q$10</definedName>
    <definedName name="detail.htm?INST_ID_0001822_sym_IS3N" localSheetId="1">Kurse!#REF!</definedName>
    <definedName name="detail.htm?INST_ID_0001822_sym_IUSL.DE" localSheetId="1">Kurse!$H$5:$Q$6</definedName>
    <definedName name="detail.htm?INST_ID_0001822_sym_IUSN.DE" localSheetId="1">Kurse!$H$7:$Q$8</definedName>
    <definedName name="detail.htm?INST_ID_0001822_sym_KO" localSheetId="1">Kurse!#REF!</definedName>
    <definedName name="detail.htm?INST_ID_0001822_sym_MSFT" localSheetId="1">Kurse!$H$3:$Q$4</definedName>
    <definedName name="detail.htm?INST_ID_0001822_sym_PG" localSheetId="1">Kurse!#REF!</definedName>
    <definedName name="detail.htm?INST_ID_0001822_sym_PSREUA.DE" localSheetId="1">Kurse!#REF!</definedName>
    <definedName name="detail.htm?INST_ID_0001822_sym_SPPW.DE" localSheetId="1">Kurse!#REF!</definedName>
    <definedName name="detail.htm?INST_ID_0001822_sym_USPY.DE" localSheetId="1">Kurse!#REF!</definedName>
    <definedName name="detail.htm?INST_ID_0001822_sym_VGEU.DE" localSheetId="1">Kurse!#REF!</definedName>
    <definedName name="detail.htm?INST_ID_0001822_sym_VGVF" localSheetId="1">Kurse!$H$11:$Q$12</definedName>
    <definedName name="detail.htm?INST_ID_0001822_sym_XDEM" localSheetId="1">Kurse!#REF!</definedName>
    <definedName name="detail.htm?INST_ID_0001822_sym_XMEU.DE" localSheetId="1">Kurse!#REF!</definedName>
    <definedName name="detail.htm?INST_ID_0001822_sym_XMWO.DE" localSheetId="1">Kurse!#REF!</definedName>
    <definedName name="detail.htm?INST_ID_0001822_sym_ZSRI.DE" localSheetId="1">Kurse!#REF!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D23" i="1"/>
  <c r="C23" i="1"/>
  <c r="E23" i="1" s="1"/>
  <c r="I5" i="2"/>
  <c r="C2" i="2"/>
  <c r="C1" i="1"/>
  <c r="D1" i="1"/>
  <c r="F21" i="1"/>
  <c r="D21" i="1"/>
  <c r="C21" i="1"/>
  <c r="E21" i="1" s="1"/>
  <c r="F19" i="1"/>
  <c r="D19" i="1"/>
  <c r="C19" i="1"/>
  <c r="E19" i="1" s="1"/>
  <c r="F17" i="1"/>
  <c r="D17" i="1"/>
  <c r="C17" i="1"/>
  <c r="E17" i="1" s="1"/>
  <c r="F15" i="1"/>
  <c r="D15" i="1"/>
  <c r="C15" i="1"/>
  <c r="E15" i="1" s="1"/>
  <c r="F13" i="1"/>
  <c r="D13" i="1"/>
  <c r="C13" i="1"/>
  <c r="E13" i="1" s="1"/>
  <c r="F7" i="2" s="1"/>
  <c r="F11" i="1"/>
  <c r="D11" i="1"/>
  <c r="C11" i="1"/>
  <c r="E11" i="1" s="1"/>
  <c r="F6" i="2" s="1"/>
  <c r="F9" i="1"/>
  <c r="D9" i="1"/>
  <c r="C9" i="1"/>
  <c r="E9" i="1" s="1"/>
  <c r="F5" i="2" s="1"/>
  <c r="F7" i="1"/>
  <c r="D7" i="1"/>
  <c r="C7" i="1"/>
  <c r="F5" i="1"/>
  <c r="D5" i="1"/>
  <c r="C5" i="1"/>
  <c r="E5" i="1" s="1"/>
  <c r="F3" i="1"/>
  <c r="D3" i="1"/>
  <c r="C3" i="1"/>
  <c r="E3" i="1" s="1"/>
  <c r="M1" i="1"/>
  <c r="D7" i="2" l="1"/>
  <c r="E7" i="2" s="1"/>
  <c r="F2" i="2"/>
  <c r="D5" i="2"/>
  <c r="G5" i="2" s="1"/>
  <c r="D6" i="2"/>
  <c r="J6" i="2" s="1"/>
  <c r="E7" i="1"/>
  <c r="J7" i="2" l="1"/>
  <c r="G7" i="2"/>
  <c r="J5" i="2"/>
  <c r="J9" i="2" s="1"/>
  <c r="E5" i="2"/>
  <c r="E6" i="2"/>
  <c r="G6" i="2"/>
  <c r="G9" i="2" s="1"/>
  <c r="E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552177-1B27-43CA-BC5D-BD1817F01363}" name="FGBLc1" type="4" refreshedVersion="8" background="1" saveData="1">
    <webPr sourceData="1" parsePre="1" consecutive="1" url="https://web.s-investor.de/app/detail.htm?INST_ID=0001822&amp;sym=FGBLc1" htmlTables="1">
      <tables count="1">
        <x v="7"/>
      </tables>
    </webPr>
  </connection>
  <connection id="2" xr16:uid="{C6650794-41ED-40CF-AF9D-5F7E19F820EE}" name="GDAXI" type="4" refreshedVersion="8" background="1" saveData="1">
    <webPr sourceData="1" parsePre="1" consecutive="1" url="https://web.s-investor.de/app/detail.htm?INST_ID=0001822&amp;sym=.GDAXI" htmlTables="1">
      <tables count="1">
        <x v="7"/>
      </tables>
    </webPr>
  </connection>
  <connection id="3" xr16:uid="{601AB492-C15B-4518-8CCA-644AE1102E3D}" name="IUSL" type="4" refreshedVersion="8" background="1" saveData="1">
    <webPr sourceData="1" parsePre="1" consecutive="1" url="https://web.s-investor.de/app/detail.htm?INST_ID=0001822&amp;sym=IUSL.DE" htmlTables="1">
      <tables count="1">
        <x v="7"/>
      </tables>
    </webPr>
  </connection>
  <connection id="4" xr16:uid="{AC4332AF-71DB-4BFA-8036-35F50050C1D4}" name="IUSN" type="4" refreshedVersion="8" background="1" saveData="1">
    <webPr sourceData="1" parsePre="1" consecutive="1" url="https://web.s-investor.de/app/detail.htm?INST_ID=0001822&amp;sym=IUSN.DE" htmlTables="1">
      <tables count="1">
        <x v="7"/>
      </tables>
    </webPr>
  </connection>
  <connection id="5" xr16:uid="{8E987E71-4AB3-42C0-B2C0-478E70F04B69}" name="USD/EUR" type="4" refreshedVersion="8" background="1" saveData="1">
    <webPr sourceData="1" parsePre="1" consecutive="1" url="https://web.s-investor.de/app/detail.htm?INST_ID=0001822&amp;sym=EUR=" htmlTables="1">
      <tables count="1">
        <x v="7"/>
      </tables>
    </webPr>
  </connection>
  <connection id="6" xr16:uid="{B398DB96-369E-43EA-8D05-8625D67CECEE}" name="Verbindung" type="4" refreshedVersion="8" background="1" saveData="1">
    <webPr sourceData="1" parsePre="1" consecutive="1" url="https://web.s-investor.de/app/detail.htm?INST_ID=0001822&amp;sym=VGVF.GTX" htmlTables="1">
      <tables count="1">
        <x v="7"/>
      </tables>
    </webPr>
  </connection>
  <connection id="7" xr16:uid="{6BAD11C0-E1CD-4604-B39A-C6117613EDAE}" name="Verbindung20" type="4" refreshedVersion="8" background="1" saveData="1">
    <webPr sourceData="1" parsePre="1" consecutive="1" url="https://web.s-investor.de/app/detail.htm?INST_ID=0001822&amp;sym=MSFT.GTX" htmlTables="1">
      <tables count="1">
        <x v="7"/>
      </tables>
    </webPr>
  </connection>
  <connection id="8" xr16:uid="{3EE73E5E-467A-4A61-8680-5C9B6D896BA3}" name="Verbindung22" type="4" refreshedVersion="8" background="1" saveData="1">
    <webPr sourceData="1" parsePre="1" consecutive="1" url="https://web.s-investor.de/app/detail.htm?INST_ID=0001822&amp;sym=DE110486=GTX" htmlTables="1">
      <tables count="1">
        <x v="7"/>
      </tables>
    </webPr>
  </connection>
  <connection id="9" xr16:uid="{1F50C995-A74B-458B-BB0D-D60973E33FD5}" name="Verbindung24" type="4" refreshedVersion="8" background="1" saveData="1">
    <webPr sourceData="1" parsePre="1" consecutive="1" url="https://web.s-investor.de/app/detail.htm?INST_ID=0001822&amp;sym=.STOXX50" htmlTables="1">
      <tables count="1">
        <x v="7"/>
      </tables>
    </webPr>
  </connection>
  <connection id="10" xr16:uid="{6C77325A-92EE-424F-B06B-FEF3D2869F50}" name="Verbindung29" type="4" refreshedVersion="8" background="1" saveData="1">
    <webPr sourceData="1" parsePre="1" consecutive="1" url="https://web.s-investor.de/app/detail.htm?INST_ID=0001822&amp;sym=IMIE.GTX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<sst xmlns="http://schemas.openxmlformats.org/spreadsheetml/2006/main" count="176" uniqueCount="76">
  <si>
    <t>Kurse vom S-Investor per</t>
  </si>
  <si>
    <t>Vortag</t>
  </si>
  <si>
    <t>WKN</t>
  </si>
  <si>
    <t>akt. Kurs</t>
  </si>
  <si>
    <t>Änderung Vortag</t>
  </si>
  <si>
    <t>Börse</t>
  </si>
  <si>
    <t>akt Kurs</t>
  </si>
  <si>
    <t>Änderung in EUR</t>
  </si>
  <si>
    <t>Datum/Zeit</t>
  </si>
  <si>
    <t>ISIN</t>
  </si>
  <si>
    <t>Link</t>
  </si>
  <si>
    <t xml:space="preserve">  </t>
  </si>
  <si>
    <t>Gettex</t>
  </si>
  <si>
    <t>-3,050 EUR</t>
  </si>
  <si>
    <t>US5949181045</t>
  </si>
  <si>
    <t>https://web.s-investor.de/app/detail.htm?INST_ID=0001822&amp;sym=MSFT.GTX</t>
  </si>
  <si>
    <t>XETRA</t>
  </si>
  <si>
    <t>A1H7ZT</t>
  </si>
  <si>
    <t xml:space="preserve">56,1200 CLS </t>
  </si>
  <si>
    <t>+0,0200 EUR</t>
  </si>
  <si>
    <t>IE00B57X3V84</t>
  </si>
  <si>
    <t>https://web.s-investor.de/app/detail.htm?INST_ID=0001822&amp;sym=IUSL.DE</t>
  </si>
  <si>
    <t>A2DWBY</t>
  </si>
  <si>
    <t xml:space="preserve">6,0790 CLS </t>
  </si>
  <si>
    <t>+0,0080 EUR</t>
  </si>
  <si>
    <t>IE00BF4RFH31</t>
  </si>
  <si>
    <t>https://web.s-investor.de/app/detail.htm?INST_ID=0001822&amp;sym=IUSN.DE</t>
  </si>
  <si>
    <t>ETF MSCI ACWI IMI, SPDR</t>
  </si>
  <si>
    <t>A1JJTD</t>
  </si>
  <si>
    <t>+0,6600 EUR</t>
  </si>
  <si>
    <t>IE00B3YLTY66</t>
  </si>
  <si>
    <t>https://web.s-investor.de/app/detail.htm?INST_ID=0001822&amp;sym=IMIE.GTX</t>
  </si>
  <si>
    <t>ETF FTSE Dev. World, Vanguard  [LU, TER 0,12%; phys.; 2,1 Mrd.; 2235 Pos.]</t>
  </si>
  <si>
    <t>A2PLS9</t>
  </si>
  <si>
    <t>0,0000 EUR</t>
  </si>
  <si>
    <t>IE00BK5BQV03</t>
  </si>
  <si>
    <t>https://web.s-investor.de/app/detail.htm?INST_ID=0001822&amp;sym=VGVF.GTX</t>
  </si>
  <si>
    <t>0% Bundesschatz 21/23</t>
  </si>
  <si>
    <t>+0,055 EUR</t>
  </si>
  <si>
    <t>DE0001104867</t>
  </si>
  <si>
    <t>https://web.s-investor.de/app/detail.htm?INST_ID=0001822&amp;sym=DE110486=GTX</t>
  </si>
  <si>
    <t>DAX</t>
  </si>
  <si>
    <t>DE0008469008</t>
  </si>
  <si>
    <t>https://web.s-investor.de/app/detail.htm?INST_ID=0001822&amp;sym=.GDAXI</t>
  </si>
  <si>
    <t>ESX</t>
  </si>
  <si>
    <t>EU0009658160</t>
  </si>
  <si>
    <t>https://web.s-investor.de/app/detail.htm?INST_ID=0001822&amp;sym=.STOXX50</t>
  </si>
  <si>
    <t>STOXX Indizes</t>
  </si>
  <si>
    <t>Bund Future</t>
  </si>
  <si>
    <t>+0,140 EUR</t>
  </si>
  <si>
    <t>DE0009652644</t>
  </si>
  <si>
    <t>https://web.s-investor.de/app/detail.htm?INST_ID=0001822&amp;sym=FGBLc1</t>
  </si>
  <si>
    <t>Eurex</t>
  </si>
  <si>
    <t>USD/EUR</t>
  </si>
  <si>
    <t>-0,0005 USD</t>
  </si>
  <si>
    <t>EU0009652759</t>
  </si>
  <si>
    <t>https://web.s-investor.de/app/detail.htm?INST_ID=0001822&amp;sym=EUR=</t>
  </si>
  <si>
    <t>Refinitiv CT</t>
  </si>
  <si>
    <t>Microsoft Corp. Registered Shares</t>
  </si>
  <si>
    <t>ETF DJGlob. Sust., iShares/Black Rock, ESG-screened   [TER 0,60%; phys.; 0,6 Mrd.]</t>
  </si>
  <si>
    <t>ETF MSCI WorldSmallCaps, iShares/Black Rock   [TER 0,35%; phys.; 2,4 Mrd.]</t>
  </si>
  <si>
    <t>Portfolio</t>
  </si>
  <si>
    <t>Bewertung vom</t>
  </si>
  <si>
    <t>Anzahl</t>
  </si>
  <si>
    <t>Papier</t>
  </si>
  <si>
    <t>Kurs</t>
  </si>
  <si>
    <t>Positionswert</t>
  </si>
  <si>
    <t>ETF FTSE Dev. World, Vanguard</t>
  </si>
  <si>
    <t>Einstand</t>
  </si>
  <si>
    <t>GuV</t>
  </si>
  <si>
    <t>Summe</t>
  </si>
  <si>
    <t>Differenz</t>
  </si>
  <si>
    <t>DAX:</t>
  </si>
  <si>
    <t>Neuaktie</t>
  </si>
  <si>
    <t>Neu-WKN</t>
  </si>
  <si>
    <t>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</si>
</sst>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\-0"/>
    <numFmt numFmtId="165" formatCode="000\ 000"/>
    <numFmt numFmtId="166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6"/>
      <color indexed="18"/>
      <name val="Arial Narrow"/>
      <family val="2"/>
    </font>
    <font>
      <sz val="9"/>
      <name val="Arial Narrow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164" fontId="7" fillId="2" borderId="0" xfId="3" applyNumberFormat="1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8" fillId="0" borderId="0" xfId="3" applyFont="1"/>
    <xf numFmtId="165" fontId="8" fillId="0" borderId="0" xfId="3" applyNumberFormat="1" applyFont="1" applyAlignment="1">
      <alignment horizontal="center"/>
    </xf>
    <xf numFmtId="4" fontId="0" fillId="0" borderId="0" xfId="0" applyNumberFormat="1"/>
    <xf numFmtId="10" fontId="0" fillId="0" borderId="0" xfId="0" applyNumberFormat="1"/>
    <xf numFmtId="4" fontId="6" fillId="0" borderId="0" xfId="0" applyNumberFormat="1" applyFont="1"/>
    <xf numFmtId="0" fontId="3" fillId="0" borderId="0" xfId="2" applyAlignment="1" applyProtection="1"/>
    <xf numFmtId="10" fontId="5" fillId="0" borderId="0" xfId="0" applyNumberFormat="1" applyFont="1"/>
    <xf numFmtId="20" fontId="5" fillId="0" borderId="0" xfId="0" applyNumberFormat="1" applyFont="1"/>
    <xf numFmtId="0" fontId="6" fillId="0" borderId="0" xfId="0" applyFont="1"/>
    <xf numFmtId="165" fontId="8" fillId="0" borderId="0" xfId="3" applyNumberFormat="1" applyFont="1" applyAlignment="1">
      <alignment horizontal="center" wrapText="1"/>
    </xf>
    <xf numFmtId="4" fontId="5" fillId="0" borderId="0" xfId="0" applyNumberFormat="1" applyFont="1"/>
    <xf numFmtId="166" fontId="0" fillId="0" borderId="0" xfId="0" applyNumberFormat="1"/>
    <xf numFmtId="166" fontId="6" fillId="0" borderId="0" xfId="0" applyNumberFormat="1" applyFont="1"/>
    <xf numFmtId="3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0" fontId="9" fillId="0" borderId="0" xfId="0" applyFont="1"/>
    <xf numFmtId="164" fontId="7" fillId="2" borderId="0" xfId="3" applyNumberFormat="1" applyFont="1" applyFill="1" applyAlignment="1">
      <alignment vertical="center"/>
    </xf>
    <xf numFmtId="0" fontId="5" fillId="4" borderId="0" xfId="0" applyFont="1" applyFill="1"/>
    <xf numFmtId="0" fontId="8" fillId="4" borderId="0" xfId="3" applyFont="1" applyFill="1"/>
    <xf numFmtId="165" fontId="8" fillId="4" borderId="0" xfId="3" applyNumberFormat="1" applyFont="1" applyFill="1" applyAlignment="1">
      <alignment horizontal="center" wrapText="1"/>
    </xf>
  </cellXfs>
  <cellStyles count="4">
    <cellStyle name="Link" xfId="2" builtinId="8"/>
    <cellStyle name="Prozent" xfId="1" builtinId="5"/>
    <cellStyle name="Standard" xfId="0" builtinId="0"/>
    <cellStyle name="Standard 10" xfId="3" xr:uid="{0759DF63-DE8A-4A21-96A0-730F52DF5E2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EUR=" connectionId="5" xr16:uid="{93881793-FFAE-4247-B0B5-5EE838F94066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DE110486=GTX" connectionId="8" xr16:uid="{0618D352-8C27-4C1D-A3C7-6AFB2D1B12A9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IUSL.DE" connectionId="3" xr16:uid="{EC8D51D4-29DC-4C02-A627-DDCE19462C4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FGBLc1" connectionId="1" xr16:uid="{822D83E6-C255-4FE4-ADD3-81E26A4450EC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MSFT" connectionId="7" xr16:uid="{12B05134-0333-4F03-B751-E6531547A43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.STOXX50" connectionId="9" xr16:uid="{BCD8731F-6AE2-4E02-9D27-AD7C4A97322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VGVF" connectionId="6" xr16:uid="{B3495943-041D-4065-A1FB-AEE7DD9D0A42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IMIE" connectionId="10" xr16:uid="{3AA9B348-08FB-43D1-8FC2-A81B474B743E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.GDAXI" connectionId="2" xr16:uid="{5DC93A43-C210-477A-A3D8-902339D40F7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tail.htm?INST_ID=0001822&amp;sym=IUSN.DE" connectionId="4" xr16:uid="{B5EC76C2-B62C-4650-915A-88C132EC3F1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s-investor.de/app/detail.htm?INST_ID=0001822&amp;sym=.STOXX50" TargetMode="External"/><Relationship Id="rId13" Type="http://schemas.openxmlformats.org/officeDocument/2006/relationships/queryTable" Target="../queryTables/queryTable3.xml"/><Relationship Id="rId18" Type="http://schemas.openxmlformats.org/officeDocument/2006/relationships/queryTable" Target="../queryTables/queryTable8.xml"/><Relationship Id="rId3" Type="http://schemas.openxmlformats.org/officeDocument/2006/relationships/hyperlink" Target="https://web.s-investor.de/app/detail.htm?INST_ID=0001822&amp;sym=IUSN.DE" TargetMode="External"/><Relationship Id="rId7" Type="http://schemas.openxmlformats.org/officeDocument/2006/relationships/hyperlink" Target="https://web.s-investor.de/app/detail.htm?INST_ID=0001822&amp;sym=VGVF.GTX" TargetMode="External"/><Relationship Id="rId12" Type="http://schemas.openxmlformats.org/officeDocument/2006/relationships/queryTable" Target="../queryTables/queryTable2.xml"/><Relationship Id="rId17" Type="http://schemas.openxmlformats.org/officeDocument/2006/relationships/queryTable" Target="../queryTables/queryTable7.xml"/><Relationship Id="rId2" Type="http://schemas.openxmlformats.org/officeDocument/2006/relationships/hyperlink" Target="https://web.s-investor.de/app/detail.htm?INST_ID=0001822&amp;sym=IUSL.DE" TargetMode="External"/><Relationship Id="rId16" Type="http://schemas.openxmlformats.org/officeDocument/2006/relationships/queryTable" Target="../queryTables/queryTable6.xml"/><Relationship Id="rId20" Type="http://schemas.openxmlformats.org/officeDocument/2006/relationships/queryTable" Target="../queryTables/queryTable10.xml"/><Relationship Id="rId1" Type="http://schemas.openxmlformats.org/officeDocument/2006/relationships/hyperlink" Target="https://web.s-investor.de/app/detail.htm?INST_ID=0001822&amp;sym=MSFT.GTX" TargetMode="External"/><Relationship Id="rId6" Type="http://schemas.openxmlformats.org/officeDocument/2006/relationships/hyperlink" Target="https://web.s-investor.de/app/detail.htm?INST_ID=0001822&amp;sym=EUR=" TargetMode="External"/><Relationship Id="rId11" Type="http://schemas.openxmlformats.org/officeDocument/2006/relationships/queryTable" Target="../queryTables/queryTable1.xml"/><Relationship Id="rId5" Type="http://schemas.openxmlformats.org/officeDocument/2006/relationships/hyperlink" Target="https://web.s-investor.de/app/detail.htm?INST_ID=0001822&amp;sym=FGBLc1" TargetMode="External"/><Relationship Id="rId15" Type="http://schemas.openxmlformats.org/officeDocument/2006/relationships/queryTable" Target="../queryTables/queryTable5.xml"/><Relationship Id="rId10" Type="http://schemas.openxmlformats.org/officeDocument/2006/relationships/hyperlink" Target="https://web.s-investor.de/app/detail.htm?INST_ID=0001822&amp;sym=DE110486=GTX" TargetMode="External"/><Relationship Id="rId19" Type="http://schemas.openxmlformats.org/officeDocument/2006/relationships/queryTable" Target="../queryTables/queryTable9.xml"/><Relationship Id="rId4" Type="http://schemas.openxmlformats.org/officeDocument/2006/relationships/hyperlink" Target="https://web.s-investor.de/app/detail.htm?INST_ID=0001822&amp;sym=.GDAXI" TargetMode="External"/><Relationship Id="rId9" Type="http://schemas.openxmlformats.org/officeDocument/2006/relationships/hyperlink" Target="https://web.s-investor.de/app/detail.htm?INST_ID=0001822&amp;sym=IMIE.GTX" TargetMode="External"/><Relationship Id="rId14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7782-5DC0-43EC-BEE6-CB73CA1FA9F0}">
  <dimension ref="A2:J9"/>
  <sheetViews>
    <sheetView workbookViewId="0">
      <selection activeCell="A15" sqref="A15"/>
    </sheetView>
  </sheetViews>
  <sheetFormatPr baseColWidth="10" defaultRowHeight="15" x14ac:dyDescent="0.25"/>
  <cols>
    <col min="1" max="1" width="8.85546875" bestFit="1" customWidth="1"/>
    <col min="2" max="2" width="21.42578125" customWidth="1"/>
    <col min="3" max="3" width="10.140625" bestFit="1" customWidth="1"/>
    <col min="4" max="4" width="7.140625" bestFit="1" customWidth="1"/>
    <col min="5" max="5" width="11.85546875" bestFit="1" customWidth="1"/>
    <col min="6" max="6" width="9.140625" bestFit="1" customWidth="1"/>
    <col min="7" max="7" width="8.140625" bestFit="1" customWidth="1"/>
    <col min="9" max="9" width="8.5703125" bestFit="1" customWidth="1"/>
    <col min="10" max="10" width="8.140625" bestFit="1" customWidth="1"/>
  </cols>
  <sheetData>
    <row r="2" spans="1:10" x14ac:dyDescent="0.25">
      <c r="A2" s="27" t="s">
        <v>61</v>
      </c>
      <c r="B2" s="25" t="s">
        <v>62</v>
      </c>
      <c r="C2" s="26">
        <f>Kurse!C1</f>
        <v>45128</v>
      </c>
      <c r="E2" s="25" t="s">
        <v>72</v>
      </c>
      <c r="F2" s="11">
        <f>Kurse!C15</f>
        <v>16177.22</v>
      </c>
    </row>
    <row r="4" spans="1:10" x14ac:dyDescent="0.25">
      <c r="A4" s="28" t="s">
        <v>63</v>
      </c>
      <c r="B4" s="28" t="s">
        <v>64</v>
      </c>
      <c r="C4" s="28" t="s">
        <v>2</v>
      </c>
      <c r="D4" s="28" t="s">
        <v>65</v>
      </c>
      <c r="E4" s="28" t="s">
        <v>66</v>
      </c>
      <c r="F4" s="28" t="s">
        <v>1</v>
      </c>
      <c r="G4" s="28" t="s">
        <v>71</v>
      </c>
      <c r="H4" s="28"/>
      <c r="I4" s="28" t="s">
        <v>68</v>
      </c>
      <c r="J4" s="28" t="s">
        <v>69</v>
      </c>
    </row>
    <row r="5" spans="1:10" x14ac:dyDescent="0.25">
      <c r="A5">
        <v>50</v>
      </c>
      <c r="B5" s="9" t="s">
        <v>27</v>
      </c>
      <c r="C5" s="10" t="s">
        <v>28</v>
      </c>
      <c r="D5" s="23">
        <f>VLOOKUP(C5,Kurse!B:C,2,FALSE)</f>
        <v>176.6</v>
      </c>
      <c r="E5" s="11">
        <f>D5*A5</f>
        <v>8830</v>
      </c>
      <c r="F5" s="23">
        <f>VLOOKUP(C5,Kurse!B:E,4,FALSE)</f>
        <v>175.94</v>
      </c>
      <c r="G5" s="11">
        <f>(D5-F5)*A5</f>
        <v>32.999999999999829</v>
      </c>
      <c r="I5" s="23">
        <f>(25*120+25*150)/50</f>
        <v>135</v>
      </c>
      <c r="J5" s="11">
        <f>(D5-I5)*A5</f>
        <v>2079.9999999999995</v>
      </c>
    </row>
    <row r="6" spans="1:10" x14ac:dyDescent="0.25">
      <c r="A6">
        <v>100</v>
      </c>
      <c r="B6" s="9" t="s">
        <v>67</v>
      </c>
      <c r="C6" s="10" t="s">
        <v>33</v>
      </c>
      <c r="D6" s="23">
        <f>VLOOKUP(C6,Kurse!B:C,2,FALSE)</f>
        <v>79.400000000000006</v>
      </c>
      <c r="E6" s="11">
        <f t="shared" ref="E6:E7" si="0">D6*A6</f>
        <v>7940.0000000000009</v>
      </c>
      <c r="F6" s="23">
        <f>VLOOKUP(C6,Kurse!B:E,4,FALSE)</f>
        <v>79.400000000000006</v>
      </c>
      <c r="G6" s="11">
        <f t="shared" ref="G6:G7" si="1">(D6-F6)*A6</f>
        <v>0</v>
      </c>
      <c r="I6" s="23">
        <v>80</v>
      </c>
      <c r="J6" s="11">
        <f t="shared" ref="J6:J7" si="2">(D6-I6)*A6</f>
        <v>-59.999999999999432</v>
      </c>
    </row>
    <row r="7" spans="1:10" x14ac:dyDescent="0.25">
      <c r="A7" s="22">
        <v>10000</v>
      </c>
      <c r="B7" s="9" t="s">
        <v>37</v>
      </c>
      <c r="C7" s="18">
        <v>110486</v>
      </c>
      <c r="D7" s="24">
        <f>VLOOKUP(C7,Kurse!B:C,2,FALSE) /100</f>
        <v>0.98680000000000012</v>
      </c>
      <c r="E7" s="11">
        <f t="shared" si="0"/>
        <v>9868.0000000000018</v>
      </c>
      <c r="F7" s="24">
        <f>VLOOKUP(C7,Kurse!B:E,4,FALSE) /100</f>
        <v>0.98624999999999996</v>
      </c>
      <c r="G7" s="11">
        <f t="shared" si="1"/>
        <v>5.5000000000016147</v>
      </c>
      <c r="I7" s="12">
        <v>0.98499999999999999</v>
      </c>
      <c r="J7" s="11">
        <f t="shared" si="2"/>
        <v>18.00000000000135</v>
      </c>
    </row>
    <row r="9" spans="1:10" x14ac:dyDescent="0.25">
      <c r="A9" t="s">
        <v>70</v>
      </c>
      <c r="E9" s="11">
        <f>SUM(E5:E8)</f>
        <v>26638</v>
      </c>
      <c r="G9" s="11">
        <f>SUM(G5:G8)</f>
        <v>38.500000000001442</v>
      </c>
      <c r="J9" s="11">
        <f>SUM(J5:J8)</f>
        <v>2038.0000000000014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E4A8-C6AD-4D14-91D8-240742B681A5}">
  <dimension ref="A1:R24"/>
  <sheetViews>
    <sheetView tabSelected="1" workbookViewId="0">
      <selection activeCell="H23" sqref="H23"/>
    </sheetView>
  </sheetViews>
  <sheetFormatPr baseColWidth="10" defaultRowHeight="15" x14ac:dyDescent="0.25"/>
  <cols>
    <col min="1" max="1" width="25.85546875" customWidth="1"/>
    <col min="2" max="2" width="7.42578125" bestFit="1" customWidth="1"/>
    <col min="3" max="3" width="10.140625" bestFit="1" customWidth="1"/>
    <col min="4" max="4" width="10.42578125" bestFit="1" customWidth="1"/>
    <col min="5" max="5" width="9.140625" bestFit="1" customWidth="1"/>
    <col min="6" max="6" width="13.42578125" bestFit="1" customWidth="1"/>
    <col min="7" max="7" width="2.140625" customWidth="1"/>
    <col min="8" max="8" width="11.85546875" customWidth="1"/>
    <col min="9" max="9" width="2.140625" customWidth="1"/>
    <col min="10" max="10" width="2.140625" bestFit="1" customWidth="1"/>
    <col min="11" max="11" width="12.140625" bestFit="1" customWidth="1"/>
    <col min="12" max="12" width="2.140625" bestFit="1" customWidth="1"/>
    <col min="13" max="13" width="10.140625" bestFit="1" customWidth="1"/>
    <col min="14" max="14" width="2.140625" bestFit="1" customWidth="1"/>
    <col min="15" max="15" width="5.85546875" bestFit="1" customWidth="1"/>
    <col min="16" max="16" width="2.140625" bestFit="1" customWidth="1"/>
    <col min="17" max="17" width="13.5703125" bestFit="1" customWidth="1"/>
    <col min="18" max="18" width="75.140625" bestFit="1" customWidth="1"/>
  </cols>
  <sheetData>
    <row r="1" spans="1:18" x14ac:dyDescent="0.25">
      <c r="A1" s="1" t="s">
        <v>0</v>
      </c>
      <c r="B1" s="1"/>
      <c r="C1" s="2">
        <f>M21</f>
        <v>45128</v>
      </c>
      <c r="D1" s="3">
        <f>M22</f>
        <v>0.95833333333333337</v>
      </c>
      <c r="E1" s="4"/>
      <c r="F1" s="1"/>
      <c r="H1" s="5"/>
      <c r="I1" s="5"/>
      <c r="J1" s="5"/>
      <c r="K1" s="5"/>
      <c r="L1" s="5"/>
      <c r="M1" s="6">
        <f ca="1">TODAY()</f>
        <v>45130</v>
      </c>
      <c r="N1" s="5"/>
      <c r="O1" s="5"/>
      <c r="P1" s="5"/>
      <c r="Q1" s="5"/>
    </row>
    <row r="2" spans="1:18" x14ac:dyDescent="0.25">
      <c r="A2" s="29" t="s">
        <v>75</v>
      </c>
      <c r="B2" s="7" t="s">
        <v>2</v>
      </c>
      <c r="C2" s="7" t="s">
        <v>3</v>
      </c>
      <c r="D2" s="7" t="s">
        <v>4</v>
      </c>
      <c r="E2" s="7" t="s">
        <v>1</v>
      </c>
      <c r="F2" s="7" t="s">
        <v>5</v>
      </c>
      <c r="G2" s="8"/>
      <c r="H2" s="8" t="s">
        <v>6</v>
      </c>
      <c r="I2" s="8"/>
      <c r="J2" s="8"/>
      <c r="K2" s="8" t="s">
        <v>7</v>
      </c>
      <c r="L2" s="8"/>
      <c r="M2" s="8" t="s">
        <v>8</v>
      </c>
      <c r="N2" s="8"/>
      <c r="O2" s="8"/>
      <c r="P2" s="8"/>
      <c r="Q2" s="8" t="s">
        <v>9</v>
      </c>
      <c r="R2" s="8" t="s">
        <v>10</v>
      </c>
    </row>
    <row r="3" spans="1:18" x14ac:dyDescent="0.25">
      <c r="A3" s="9" t="s">
        <v>58</v>
      </c>
      <c r="B3" s="10">
        <v>870747</v>
      </c>
      <c r="C3" s="11">
        <f>ROUND(LEFT(H3,6)*1,2)</f>
        <v>309</v>
      </c>
      <c r="D3" s="12">
        <f>K4</f>
        <v>-9.7699999999999992E-3</v>
      </c>
      <c r="E3" s="13">
        <f>C3-LEFT(K3,6)</f>
        <v>312.05</v>
      </c>
      <c r="F3" t="str">
        <f>Q4</f>
        <v>Gettex</v>
      </c>
      <c r="H3" s="5">
        <v>309</v>
      </c>
      <c r="I3" s="5"/>
      <c r="J3" s="5" t="s">
        <v>11</v>
      </c>
      <c r="K3" s="5" t="s">
        <v>13</v>
      </c>
      <c r="L3" s="5" t="s">
        <v>11</v>
      </c>
      <c r="M3" s="6">
        <v>45128</v>
      </c>
      <c r="N3" s="5" t="s">
        <v>11</v>
      </c>
      <c r="O3" s="5" t="s">
        <v>9</v>
      </c>
      <c r="P3" s="5" t="s">
        <v>11</v>
      </c>
      <c r="Q3" s="5" t="s">
        <v>14</v>
      </c>
      <c r="R3" s="14" t="s">
        <v>15</v>
      </c>
    </row>
    <row r="4" spans="1:18" x14ac:dyDescent="0.25">
      <c r="A4" s="9"/>
      <c r="B4" s="10"/>
      <c r="C4" s="11"/>
      <c r="E4" s="13"/>
      <c r="H4" s="5"/>
      <c r="I4" s="5"/>
      <c r="J4" s="5"/>
      <c r="K4" s="15">
        <v>-9.7699999999999992E-3</v>
      </c>
      <c r="L4" s="5" t="s">
        <v>11</v>
      </c>
      <c r="M4" s="16">
        <v>0.9159722222222223</v>
      </c>
      <c r="N4" s="5" t="s">
        <v>11</v>
      </c>
      <c r="O4" s="5" t="s">
        <v>5</v>
      </c>
      <c r="P4" s="5" t="s">
        <v>11</v>
      </c>
      <c r="Q4" s="5" t="s">
        <v>12</v>
      </c>
    </row>
    <row r="5" spans="1:18" x14ac:dyDescent="0.25">
      <c r="A5" s="9" t="s">
        <v>59</v>
      </c>
      <c r="B5" s="10" t="s">
        <v>17</v>
      </c>
      <c r="C5" s="11">
        <f>ROUND(LEFT(H5,6)*1,2)</f>
        <v>56.12</v>
      </c>
      <c r="D5" s="12">
        <f>K6</f>
        <v>4.0000000000000002E-4</v>
      </c>
      <c r="E5" s="13">
        <f>C5-LEFT(K5,6)</f>
        <v>56.099999999999994</v>
      </c>
      <c r="F5" t="str">
        <f>Q6</f>
        <v>XETRA</v>
      </c>
      <c r="H5" s="5" t="s">
        <v>18</v>
      </c>
      <c r="I5" s="5"/>
      <c r="J5" s="5" t="s">
        <v>11</v>
      </c>
      <c r="K5" s="5" t="s">
        <v>19</v>
      </c>
      <c r="L5" s="5" t="s">
        <v>11</v>
      </c>
      <c r="M5" s="6">
        <v>45128</v>
      </c>
      <c r="N5" s="5" t="s">
        <v>11</v>
      </c>
      <c r="O5" s="5" t="s">
        <v>9</v>
      </c>
      <c r="P5" s="5" t="s">
        <v>11</v>
      </c>
      <c r="Q5" s="5" t="s">
        <v>20</v>
      </c>
      <c r="R5" s="14" t="s">
        <v>21</v>
      </c>
    </row>
    <row r="6" spans="1:18" x14ac:dyDescent="0.25">
      <c r="A6" s="9"/>
      <c r="B6" s="10"/>
      <c r="C6" s="11"/>
      <c r="D6" s="12"/>
      <c r="E6" s="13"/>
      <c r="H6" s="5"/>
      <c r="I6" s="5"/>
      <c r="J6" s="5"/>
      <c r="K6" s="15">
        <v>4.0000000000000002E-4</v>
      </c>
      <c r="L6" s="5" t="s">
        <v>11</v>
      </c>
      <c r="M6" s="16">
        <v>0.73333333333333339</v>
      </c>
      <c r="N6" s="5" t="s">
        <v>11</v>
      </c>
      <c r="O6" s="5" t="s">
        <v>5</v>
      </c>
      <c r="P6" s="5" t="s">
        <v>11</v>
      </c>
      <c r="Q6" s="5" t="s">
        <v>16</v>
      </c>
    </row>
    <row r="7" spans="1:18" x14ac:dyDescent="0.25">
      <c r="A7" s="9" t="s">
        <v>60</v>
      </c>
      <c r="B7" s="10" t="s">
        <v>22</v>
      </c>
      <c r="C7" s="11">
        <f>ROUND(LEFT(H7,6)*1,2)</f>
        <v>6.08</v>
      </c>
      <c r="D7" s="12">
        <f>K8</f>
        <v>1.2999999999999999E-3</v>
      </c>
      <c r="E7" s="13">
        <f>C7-LEFT(K7,6)</f>
        <v>6.0720000000000001</v>
      </c>
      <c r="F7" t="str">
        <f>Q8</f>
        <v>XETRA</v>
      </c>
      <c r="H7" s="5" t="s">
        <v>23</v>
      </c>
      <c r="I7" s="5"/>
      <c r="J7" s="5" t="s">
        <v>11</v>
      </c>
      <c r="K7" s="5" t="s">
        <v>24</v>
      </c>
      <c r="L7" s="5" t="s">
        <v>11</v>
      </c>
      <c r="M7" s="6">
        <v>45128</v>
      </c>
      <c r="N7" s="5" t="s">
        <v>11</v>
      </c>
      <c r="O7" s="5" t="s">
        <v>9</v>
      </c>
      <c r="P7" s="5" t="s">
        <v>11</v>
      </c>
      <c r="Q7" s="5" t="s">
        <v>25</v>
      </c>
      <c r="R7" s="14" t="s">
        <v>26</v>
      </c>
    </row>
    <row r="8" spans="1:18" x14ac:dyDescent="0.25">
      <c r="A8" s="9"/>
      <c r="B8" s="10"/>
      <c r="C8" s="11"/>
      <c r="D8" s="12"/>
      <c r="E8" s="13"/>
      <c r="H8" s="5"/>
      <c r="I8" s="5"/>
      <c r="J8" s="5"/>
      <c r="K8" s="15">
        <v>1.2999999999999999E-3</v>
      </c>
      <c r="L8" s="5" t="s">
        <v>11</v>
      </c>
      <c r="M8" s="16">
        <v>0.73333333333333339</v>
      </c>
      <c r="N8" s="5" t="s">
        <v>11</v>
      </c>
      <c r="O8" s="5" t="s">
        <v>5</v>
      </c>
      <c r="P8" s="5" t="s">
        <v>11</v>
      </c>
      <c r="Q8" s="5" t="s">
        <v>16</v>
      </c>
    </row>
    <row r="9" spans="1:18" x14ac:dyDescent="0.25">
      <c r="A9" s="9" t="s">
        <v>27</v>
      </c>
      <c r="B9" s="10" t="s">
        <v>28</v>
      </c>
      <c r="C9" s="11">
        <f>ROUND(LEFT(H9,6)*1,2)</f>
        <v>176.6</v>
      </c>
      <c r="D9" s="12">
        <f>K10</f>
        <v>3.7499999999999999E-3</v>
      </c>
      <c r="E9" s="13">
        <f>C9-LEFT(K9,6)</f>
        <v>175.94</v>
      </c>
      <c r="F9" t="str">
        <f>Q10</f>
        <v>Gettex</v>
      </c>
      <c r="H9" s="5">
        <v>176.6</v>
      </c>
      <c r="I9" s="5"/>
      <c r="J9" s="5" t="s">
        <v>11</v>
      </c>
      <c r="K9" s="5" t="s">
        <v>29</v>
      </c>
      <c r="L9" s="5" t="s">
        <v>11</v>
      </c>
      <c r="M9" s="6">
        <v>45128</v>
      </c>
      <c r="N9" s="5" t="s">
        <v>11</v>
      </c>
      <c r="O9" s="5" t="s">
        <v>9</v>
      </c>
      <c r="P9" s="5" t="s">
        <v>11</v>
      </c>
      <c r="Q9" s="5" t="s">
        <v>30</v>
      </c>
      <c r="R9" s="14" t="s">
        <v>31</v>
      </c>
    </row>
    <row r="10" spans="1:18" x14ac:dyDescent="0.25">
      <c r="A10" s="9"/>
      <c r="B10" s="18"/>
      <c r="C10" s="11"/>
      <c r="D10" s="12"/>
      <c r="E10" s="13"/>
      <c r="H10" s="5"/>
      <c r="I10" s="5"/>
      <c r="J10" s="5"/>
      <c r="K10" s="15">
        <v>3.7499999999999999E-3</v>
      </c>
      <c r="L10" s="5" t="s">
        <v>11</v>
      </c>
      <c r="M10" s="16">
        <v>0.90763888888888899</v>
      </c>
      <c r="N10" s="5" t="s">
        <v>11</v>
      </c>
      <c r="O10" s="5" t="s">
        <v>5</v>
      </c>
      <c r="P10" s="5" t="s">
        <v>11</v>
      </c>
      <c r="Q10" s="5" t="s">
        <v>12</v>
      </c>
      <c r="R10" s="17"/>
    </row>
    <row r="11" spans="1:18" x14ac:dyDescent="0.25">
      <c r="A11" s="9" t="s">
        <v>32</v>
      </c>
      <c r="B11" s="10" t="s">
        <v>33</v>
      </c>
      <c r="C11" s="11">
        <f>ROUND(LEFT(H11,6)*1,2)</f>
        <v>79.400000000000006</v>
      </c>
      <c r="D11" s="12">
        <f>K12</f>
        <v>0</v>
      </c>
      <c r="E11" s="13">
        <f>C11-LEFT(K11,6)</f>
        <v>79.400000000000006</v>
      </c>
      <c r="F11" t="str">
        <f>Q12</f>
        <v>Gettex</v>
      </c>
      <c r="H11" s="5">
        <v>79.400000000000006</v>
      </c>
      <c r="I11" s="5"/>
      <c r="J11" s="5" t="s">
        <v>11</v>
      </c>
      <c r="K11" s="5" t="s">
        <v>34</v>
      </c>
      <c r="L11" s="5" t="s">
        <v>11</v>
      </c>
      <c r="M11" s="6">
        <v>45128</v>
      </c>
      <c r="N11" s="5" t="s">
        <v>11</v>
      </c>
      <c r="O11" s="5" t="s">
        <v>9</v>
      </c>
      <c r="P11" s="5" t="s">
        <v>11</v>
      </c>
      <c r="Q11" s="5" t="s">
        <v>35</v>
      </c>
      <c r="R11" s="14" t="s">
        <v>36</v>
      </c>
    </row>
    <row r="12" spans="1:18" x14ac:dyDescent="0.25">
      <c r="A12" s="9"/>
      <c r="B12" s="10"/>
      <c r="C12" s="11"/>
      <c r="E12" s="13"/>
      <c r="H12" s="5"/>
      <c r="I12" s="5"/>
      <c r="J12" s="5"/>
      <c r="K12" s="15">
        <v>0</v>
      </c>
      <c r="L12" s="5" t="s">
        <v>11</v>
      </c>
      <c r="M12" s="16">
        <v>0.90763888888888899</v>
      </c>
      <c r="N12" s="5" t="s">
        <v>11</v>
      </c>
      <c r="O12" s="5" t="s">
        <v>5</v>
      </c>
      <c r="P12" s="5" t="s">
        <v>11</v>
      </c>
      <c r="Q12" s="5" t="s">
        <v>12</v>
      </c>
    </row>
    <row r="13" spans="1:18" x14ac:dyDescent="0.25">
      <c r="A13" s="9" t="s">
        <v>37</v>
      </c>
      <c r="B13" s="18">
        <v>110486</v>
      </c>
      <c r="C13" s="11">
        <f>ROUND(LEFT(H13,6)*1,2)</f>
        <v>98.68</v>
      </c>
      <c r="D13" s="12">
        <f>K14</f>
        <v>5.5999999999999995E-4</v>
      </c>
      <c r="E13" s="13">
        <f>C13-LEFT(K13,6)</f>
        <v>98.625</v>
      </c>
      <c r="F13" t="str">
        <f>Q14</f>
        <v>Gettex</v>
      </c>
      <c r="H13" s="5">
        <v>98.677999999999997</v>
      </c>
      <c r="I13" s="5"/>
      <c r="J13" s="5" t="s">
        <v>11</v>
      </c>
      <c r="K13" s="15" t="s">
        <v>38</v>
      </c>
      <c r="L13" s="5" t="s">
        <v>11</v>
      </c>
      <c r="M13" s="6">
        <v>45128</v>
      </c>
      <c r="N13" s="5" t="s">
        <v>11</v>
      </c>
      <c r="O13" s="5" t="s">
        <v>9</v>
      </c>
      <c r="P13" s="5" t="s">
        <v>11</v>
      </c>
      <c r="Q13" s="5" t="s">
        <v>39</v>
      </c>
      <c r="R13" s="14" t="s">
        <v>40</v>
      </c>
    </row>
    <row r="14" spans="1:18" x14ac:dyDescent="0.25">
      <c r="A14" s="9"/>
      <c r="B14" s="18"/>
      <c r="C14" s="11"/>
      <c r="D14" s="12"/>
      <c r="E14" s="13"/>
      <c r="H14" s="5"/>
      <c r="I14" s="5"/>
      <c r="J14" s="5"/>
      <c r="K14" s="15">
        <v>5.5999999999999995E-4</v>
      </c>
      <c r="L14" s="5" t="s">
        <v>11</v>
      </c>
      <c r="M14" s="16">
        <v>0.8222222222222223</v>
      </c>
      <c r="N14" s="5" t="s">
        <v>11</v>
      </c>
      <c r="O14" s="5" t="s">
        <v>5</v>
      </c>
      <c r="P14" s="5" t="s">
        <v>11</v>
      </c>
      <c r="Q14" s="5" t="s">
        <v>12</v>
      </c>
      <c r="R14" s="17"/>
    </row>
    <row r="15" spans="1:18" x14ac:dyDescent="0.25">
      <c r="A15" s="9" t="s">
        <v>41</v>
      </c>
      <c r="C15" s="11">
        <f>ROUND(LEFT(H15,8)*1,2)</f>
        <v>16177.22</v>
      </c>
      <c r="D15" s="12">
        <f>K16</f>
        <v>-1.6999999999999999E-3</v>
      </c>
      <c r="E15" s="13">
        <f>C15-LEFT(K15,6)</f>
        <v>16204.22</v>
      </c>
      <c r="F15" t="str">
        <f>Q16</f>
        <v>XETRA</v>
      </c>
      <c r="H15" s="19">
        <v>16177.22</v>
      </c>
      <c r="I15" s="5"/>
      <c r="J15" s="5" t="s">
        <v>11</v>
      </c>
      <c r="K15" s="5">
        <v>-27</v>
      </c>
      <c r="L15" s="5" t="s">
        <v>11</v>
      </c>
      <c r="M15" s="6">
        <v>45128</v>
      </c>
      <c r="N15" s="5" t="s">
        <v>11</v>
      </c>
      <c r="O15" s="5" t="s">
        <v>9</v>
      </c>
      <c r="P15" s="5" t="s">
        <v>11</v>
      </c>
      <c r="Q15" s="5" t="s">
        <v>42</v>
      </c>
      <c r="R15" s="14" t="s">
        <v>43</v>
      </c>
    </row>
    <row r="16" spans="1:18" x14ac:dyDescent="0.25">
      <c r="A16" s="9"/>
      <c r="C16" s="11"/>
      <c r="D16" s="12"/>
      <c r="E16" s="13"/>
      <c r="H16" s="5"/>
      <c r="I16" s="5"/>
      <c r="J16" s="5"/>
      <c r="K16" s="15">
        <v>-1.6999999999999999E-3</v>
      </c>
      <c r="L16" s="5" t="s">
        <v>11</v>
      </c>
      <c r="M16" s="16">
        <v>0.74652777777777779</v>
      </c>
      <c r="N16" s="5" t="s">
        <v>11</v>
      </c>
      <c r="O16" s="5" t="s">
        <v>5</v>
      </c>
      <c r="P16" s="5" t="s">
        <v>11</v>
      </c>
      <c r="Q16" s="5" t="s">
        <v>16</v>
      </c>
    </row>
    <row r="17" spans="1:18" x14ac:dyDescent="0.25">
      <c r="A17" s="9" t="s">
        <v>44</v>
      </c>
      <c r="C17" s="11">
        <f>ROUND(LEFT(H17,8)*1,2)</f>
        <v>3997.99</v>
      </c>
      <c r="D17" s="12">
        <f>K18</f>
        <v>5.7000000000000002E-3</v>
      </c>
      <c r="E17" s="13">
        <f>C17-LEFT(K17,6)</f>
        <v>3975.2599999999998</v>
      </c>
      <c r="F17" t="str">
        <f>Q18</f>
        <v>STOXX Indizes</v>
      </c>
      <c r="H17" s="19">
        <v>3997.99</v>
      </c>
      <c r="I17" s="5"/>
      <c r="J17" s="5" t="s">
        <v>11</v>
      </c>
      <c r="K17" s="5">
        <v>22.73</v>
      </c>
      <c r="L17" s="5" t="s">
        <v>11</v>
      </c>
      <c r="M17" s="6">
        <v>45128</v>
      </c>
      <c r="N17" s="5" t="s">
        <v>11</v>
      </c>
      <c r="O17" s="5" t="s">
        <v>9</v>
      </c>
      <c r="P17" s="5" t="s">
        <v>11</v>
      </c>
      <c r="Q17" s="5" t="s">
        <v>45</v>
      </c>
      <c r="R17" s="14" t="s">
        <v>46</v>
      </c>
    </row>
    <row r="18" spans="1:18" x14ac:dyDescent="0.25">
      <c r="A18" s="9"/>
      <c r="C18" s="11"/>
      <c r="D18" s="12"/>
      <c r="E18" s="13"/>
      <c r="H18" s="5"/>
      <c r="I18" s="5"/>
      <c r="J18" s="5"/>
      <c r="K18" s="15">
        <v>5.7000000000000002E-3</v>
      </c>
      <c r="L18" s="5" t="s">
        <v>11</v>
      </c>
      <c r="M18" s="16">
        <v>0.74305555555555547</v>
      </c>
      <c r="N18" s="5" t="s">
        <v>11</v>
      </c>
      <c r="O18" s="5" t="s">
        <v>5</v>
      </c>
      <c r="P18" s="5" t="s">
        <v>11</v>
      </c>
      <c r="Q18" s="5" t="s">
        <v>47</v>
      </c>
    </row>
    <row r="19" spans="1:18" x14ac:dyDescent="0.25">
      <c r="A19" s="9" t="s">
        <v>48</v>
      </c>
      <c r="C19" s="11">
        <f>ROUND(LEFT(H19,6)*1,2)</f>
        <v>133.15</v>
      </c>
      <c r="D19" s="12">
        <f>K20</f>
        <v>1.1000000000000001E-3</v>
      </c>
      <c r="E19" s="13">
        <f>C19-LEFT(K19,6)</f>
        <v>133.01000000000002</v>
      </c>
      <c r="F19" t="str">
        <f>Q20</f>
        <v>Eurex</v>
      </c>
      <c r="H19" s="5">
        <v>133.15</v>
      </c>
      <c r="I19" s="5"/>
      <c r="J19" s="5" t="s">
        <v>11</v>
      </c>
      <c r="K19" s="5" t="s">
        <v>49</v>
      </c>
      <c r="L19" s="5" t="s">
        <v>11</v>
      </c>
      <c r="M19" s="6">
        <v>45128</v>
      </c>
      <c r="N19" s="5" t="s">
        <v>11</v>
      </c>
      <c r="O19" s="5" t="s">
        <v>9</v>
      </c>
      <c r="P19" s="5" t="s">
        <v>11</v>
      </c>
      <c r="Q19" s="5" t="s">
        <v>50</v>
      </c>
      <c r="R19" s="14" t="s">
        <v>51</v>
      </c>
    </row>
    <row r="20" spans="1:18" x14ac:dyDescent="0.25">
      <c r="A20" s="9"/>
      <c r="C20" s="11"/>
      <c r="D20" s="12"/>
      <c r="E20" s="13"/>
      <c r="H20" s="5"/>
      <c r="I20" s="5"/>
      <c r="J20" s="5"/>
      <c r="K20" s="15">
        <v>1.1000000000000001E-3</v>
      </c>
      <c r="L20" s="5" t="s">
        <v>11</v>
      </c>
      <c r="M20" s="16">
        <v>0.91875000000000007</v>
      </c>
      <c r="N20" s="5" t="s">
        <v>11</v>
      </c>
      <c r="O20" s="5" t="s">
        <v>5</v>
      </c>
      <c r="P20" s="5" t="s">
        <v>11</v>
      </c>
      <c r="Q20" s="5" t="s">
        <v>52</v>
      </c>
    </row>
    <row r="21" spans="1:18" x14ac:dyDescent="0.25">
      <c r="A21" s="9" t="s">
        <v>53</v>
      </c>
      <c r="C21" s="20">
        <f>ROUND(LEFT(H21,6)*1,4)</f>
        <v>1.1123000000000001</v>
      </c>
      <c r="D21" s="12">
        <f>K22</f>
        <v>-4.0000000000000002E-4</v>
      </c>
      <c r="E21" s="21">
        <f>C21-LEFT(K21,7)</f>
        <v>1.1128</v>
      </c>
      <c r="F21" t="str">
        <f>Q22</f>
        <v>Refinitiv CT</v>
      </c>
      <c r="H21" s="5">
        <v>1.1123000000000001</v>
      </c>
      <c r="I21" s="5"/>
      <c r="J21" s="5" t="s">
        <v>11</v>
      </c>
      <c r="K21" s="5" t="s">
        <v>54</v>
      </c>
      <c r="L21" s="5" t="s">
        <v>11</v>
      </c>
      <c r="M21" s="6">
        <v>45128</v>
      </c>
      <c r="N21" s="5" t="s">
        <v>11</v>
      </c>
      <c r="O21" s="5" t="s">
        <v>9</v>
      </c>
      <c r="P21" s="5" t="s">
        <v>11</v>
      </c>
      <c r="Q21" s="5" t="s">
        <v>55</v>
      </c>
      <c r="R21" s="14" t="s">
        <v>56</v>
      </c>
    </row>
    <row r="22" spans="1:18" x14ac:dyDescent="0.25">
      <c r="A22" s="9"/>
      <c r="C22" s="11"/>
      <c r="D22" s="12"/>
      <c r="E22" s="13"/>
      <c r="H22" s="5"/>
      <c r="I22" s="5"/>
      <c r="J22" s="5"/>
      <c r="K22" s="15">
        <v>-4.0000000000000002E-4</v>
      </c>
      <c r="L22" s="5" t="s">
        <v>11</v>
      </c>
      <c r="M22" s="16">
        <v>0.95833333333333337</v>
      </c>
      <c r="N22" s="5" t="s">
        <v>11</v>
      </c>
      <c r="O22" s="5" t="s">
        <v>5</v>
      </c>
      <c r="P22" s="5" t="s">
        <v>11</v>
      </c>
      <c r="Q22" s="5" t="s">
        <v>57</v>
      </c>
    </row>
    <row r="23" spans="1:18" x14ac:dyDescent="0.25">
      <c r="A23" s="31" t="s">
        <v>73</v>
      </c>
      <c r="B23" s="32" t="s">
        <v>74</v>
      </c>
      <c r="C23" s="11" t="e">
        <f>ROUND(LEFT(H23,6)*1,2)</f>
        <v>#VALUE!</v>
      </c>
      <c r="D23" s="12">
        <f>K24</f>
        <v>0</v>
      </c>
      <c r="E23" s="13" t="e">
        <f>C23-LEFT(K23,6)</f>
        <v>#VALUE!</v>
      </c>
      <c r="F23">
        <f>Q24</f>
        <v>0</v>
      </c>
      <c r="H23" s="30"/>
      <c r="I23" s="5"/>
      <c r="J23" s="5"/>
      <c r="K23" s="15"/>
      <c r="L23" s="5"/>
      <c r="M23" s="6"/>
      <c r="N23" s="5"/>
      <c r="O23" s="5"/>
      <c r="P23" s="5"/>
      <c r="Q23" s="5"/>
      <c r="R23" s="14"/>
    </row>
    <row r="24" spans="1:18" x14ac:dyDescent="0.25">
      <c r="M24" s="6"/>
    </row>
  </sheetData>
  <conditionalFormatting sqref="M3:M24">
    <cfRule type="cellIs" dxfId="0" priority="1" operator="lessThan">
      <formula>$M$1</formula>
    </cfRule>
  </conditionalFormatting>
  <hyperlinks>
    <hyperlink ref="R3" r:id="rId1" xr:uid="{21F89119-8EAF-445D-8054-630670487D0B}"/>
    <hyperlink ref="R5" r:id="rId2" xr:uid="{81452C44-9A71-44E6-AA38-9C9ECB00DDE2}"/>
    <hyperlink ref="R7" r:id="rId3" xr:uid="{8F00DFE9-E01E-4BE2-88B0-F477F78C4CDC}"/>
    <hyperlink ref="R15" r:id="rId4" xr:uid="{AD0B786B-88AD-45EB-B3C9-2059D1E7D0EF}"/>
    <hyperlink ref="R19" r:id="rId5" xr:uid="{4B233441-C4F8-4591-A895-C8ECA1FB68D5}"/>
    <hyperlink ref="R21" r:id="rId6" xr:uid="{E88BB976-61C2-4726-8EA4-AEC817C6DC7D}"/>
    <hyperlink ref="R11" r:id="rId7" xr:uid="{8FCCAC23-FB79-485C-A89E-80B7DB037E1F}"/>
    <hyperlink ref="R17" r:id="rId8" xr:uid="{3A842E0E-1F37-449F-A75F-B9CE8F0D8B59}"/>
    <hyperlink ref="R9" r:id="rId9" xr:uid="{F7FEAC40-5289-4122-8BD2-2533D3757FE6}"/>
    <hyperlink ref="R13" r:id="rId10" xr:uid="{E83EED85-CE19-4CF4-8D61-AECAF9AA5FD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Portfolio</vt:lpstr>
      <vt:lpstr>Kurse</vt:lpstr>
      <vt:lpstr>Kurse!detail.htm?INST_ID_0001822_sym_.GDAXI</vt:lpstr>
      <vt:lpstr>Kurse!detail.htm?INST_ID_0001822_sym_.STOXX50</vt:lpstr>
      <vt:lpstr>Kurse!detail.htm?INST_ID_0001822_sym_DE110486_GTX</vt:lpstr>
      <vt:lpstr>Kurse!detail.htm?INST_ID_0001822_sym_EUR</vt:lpstr>
      <vt:lpstr>Kurse!detail.htm?INST_ID_0001822_sym_FGBLc1</vt:lpstr>
      <vt:lpstr>Kurse!detail.htm?INST_ID_0001822_sym_IMIE</vt:lpstr>
      <vt:lpstr>Kurse!detail.htm?INST_ID_0001822_sym_IUSL.DE</vt:lpstr>
      <vt:lpstr>Kurse!detail.htm?INST_ID_0001822_sym_IUSN.DE</vt:lpstr>
      <vt:lpstr>Kurse!detail.htm?INST_ID_0001822_sym_MSFT</vt:lpstr>
      <vt:lpstr>Kurse!detail.htm?INST_ID_0001822_sym_VGVF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Stephan</cp:lastModifiedBy>
  <dcterms:created xsi:type="dcterms:W3CDTF">2023-07-23T10:16:23Z</dcterms:created>
  <dcterms:modified xsi:type="dcterms:W3CDTF">2023-07-23T11:10:54Z</dcterms:modified>
</cp:coreProperties>
</file>