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2769BFA0-630C-40CE-BD44-89B182C484F2}" xr6:coauthVersionLast="47" xr6:coauthVersionMax="47" xr10:uidLastSave="{00000000-0000-0000-0000-000000000000}"/>
  <bookViews>
    <workbookView xWindow="-120" yWindow="-120" windowWidth="37650" windowHeight="20415" tabRatio="500" xr2:uid="{00000000-000D-0000-FFFF-FFFF00000000}"/>
  </bookViews>
  <sheets>
    <sheet name="Eingabe" sheetId="1" r:id="rId1"/>
    <sheet name="Option 3a" sheetId="2" r:id="rId2"/>
    <sheet name="Option 3b" sheetId="3" r:id="rId3"/>
    <sheet name="Option 4" sheetId="4" r:id="rId4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4" i="4" l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B4" i="4"/>
  <c r="A42" i="3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B4" i="3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B4" i="2"/>
  <c r="B12" i="1"/>
  <c r="C10" i="1"/>
  <c r="B9" i="1"/>
  <c r="B10" i="1" s="1"/>
  <c r="B3" i="1"/>
  <c r="C36" i="4" l="1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F4" i="2"/>
  <c r="D4" i="2"/>
  <c r="F4" i="3"/>
  <c r="D4" i="3"/>
  <c r="H4" i="4"/>
  <c r="B5" i="4" s="1"/>
  <c r="F5" i="4" l="1"/>
  <c r="E4" i="3"/>
  <c r="G4" i="3"/>
  <c r="H4" i="3" s="1"/>
  <c r="B5" i="3" s="1"/>
  <c r="E4" i="2"/>
  <c r="G4" i="2"/>
  <c r="H4" i="2" s="1"/>
  <c r="B5" i="2" s="1"/>
  <c r="F41" i="3"/>
  <c r="D41" i="3"/>
  <c r="E41" i="3" l="1"/>
  <c r="G41" i="3"/>
  <c r="H41" i="3" s="1"/>
  <c r="B42" i="3" s="1"/>
  <c r="F5" i="2"/>
  <c r="D5" i="2"/>
  <c r="F5" i="3"/>
  <c r="D5" i="3"/>
  <c r="G5" i="4"/>
  <c r="H5" i="4" s="1"/>
  <c r="B6" i="4" s="1"/>
  <c r="F6" i="4" l="1"/>
  <c r="E5" i="3"/>
  <c r="G5" i="3"/>
  <c r="H5" i="3" s="1"/>
  <c r="B6" i="3" s="1"/>
  <c r="E5" i="2"/>
  <c r="G5" i="2"/>
  <c r="H5" i="2" s="1"/>
  <c r="B6" i="2" s="1"/>
  <c r="F42" i="3"/>
  <c r="D42" i="3"/>
  <c r="E42" i="3" l="1"/>
  <c r="G42" i="3"/>
  <c r="H42" i="3" s="1"/>
  <c r="B43" i="3" s="1"/>
  <c r="F6" i="2"/>
  <c r="D6" i="2"/>
  <c r="F6" i="3"/>
  <c r="D6" i="3"/>
  <c r="G6" i="4"/>
  <c r="H6" i="4" s="1"/>
  <c r="B7" i="4" s="1"/>
  <c r="F7" i="4" l="1"/>
  <c r="E6" i="3"/>
  <c r="G6" i="3"/>
  <c r="H6" i="3" s="1"/>
  <c r="B7" i="3" s="1"/>
  <c r="E6" i="2"/>
  <c r="G6" i="2"/>
  <c r="H6" i="2" s="1"/>
  <c r="B7" i="2" s="1"/>
  <c r="F43" i="3"/>
  <c r="D43" i="3"/>
  <c r="E43" i="3" l="1"/>
  <c r="G43" i="3"/>
  <c r="H43" i="3" s="1"/>
  <c r="B44" i="3" s="1"/>
  <c r="F7" i="2"/>
  <c r="D7" i="2"/>
  <c r="F7" i="3"/>
  <c r="D7" i="3"/>
  <c r="G7" i="4"/>
  <c r="H7" i="4" s="1"/>
  <c r="B8" i="4" s="1"/>
  <c r="F8" i="4" l="1"/>
  <c r="E7" i="3"/>
  <c r="G7" i="3"/>
  <c r="H7" i="3" s="1"/>
  <c r="B8" i="3" s="1"/>
  <c r="E7" i="2"/>
  <c r="G7" i="2"/>
  <c r="H7" i="2" s="1"/>
  <c r="B8" i="2" s="1"/>
  <c r="F44" i="3"/>
  <c r="D44" i="3"/>
  <c r="E44" i="3" l="1"/>
  <c r="G44" i="3"/>
  <c r="H44" i="3" s="1"/>
  <c r="B45" i="3" s="1"/>
  <c r="F8" i="2"/>
  <c r="D8" i="2"/>
  <c r="F8" i="3"/>
  <c r="D8" i="3"/>
  <c r="G8" i="4"/>
  <c r="H8" i="4" s="1"/>
  <c r="B9" i="4" s="1"/>
  <c r="F9" i="4" l="1"/>
  <c r="E8" i="3"/>
  <c r="G8" i="3"/>
  <c r="H8" i="3" s="1"/>
  <c r="B9" i="3" s="1"/>
  <c r="E8" i="2"/>
  <c r="G8" i="2"/>
  <c r="H8" i="2" s="1"/>
  <c r="B9" i="2" s="1"/>
  <c r="F45" i="3"/>
  <c r="D45" i="3"/>
  <c r="E45" i="3" l="1"/>
  <c r="G45" i="3"/>
  <c r="H45" i="3" s="1"/>
  <c r="B46" i="3" s="1"/>
  <c r="F9" i="2"/>
  <c r="D9" i="2"/>
  <c r="F9" i="3"/>
  <c r="D9" i="3"/>
  <c r="G9" i="4"/>
  <c r="H9" i="4" s="1"/>
  <c r="B10" i="4" s="1"/>
  <c r="F10" i="4" l="1"/>
  <c r="E9" i="3"/>
  <c r="G9" i="3"/>
  <c r="H9" i="3" s="1"/>
  <c r="B10" i="3" s="1"/>
  <c r="E9" i="2"/>
  <c r="G9" i="2"/>
  <c r="H9" i="2" s="1"/>
  <c r="B10" i="2" s="1"/>
  <c r="F46" i="3"/>
  <c r="D46" i="3"/>
  <c r="E46" i="3" l="1"/>
  <c r="G46" i="3"/>
  <c r="H46" i="3" s="1"/>
  <c r="B47" i="3" s="1"/>
  <c r="F10" i="2"/>
  <c r="D10" i="2"/>
  <c r="F10" i="3"/>
  <c r="D10" i="3"/>
  <c r="G10" i="4"/>
  <c r="H10" i="4" s="1"/>
  <c r="B11" i="4" s="1"/>
  <c r="F11" i="4" l="1"/>
  <c r="E10" i="3"/>
  <c r="G10" i="3"/>
  <c r="H10" i="3" s="1"/>
  <c r="B11" i="3" s="1"/>
  <c r="E10" i="2"/>
  <c r="G10" i="2"/>
  <c r="H10" i="2" s="1"/>
  <c r="B11" i="2" s="1"/>
  <c r="F47" i="3"/>
  <c r="D47" i="3"/>
  <c r="E47" i="3" l="1"/>
  <c r="G47" i="3"/>
  <c r="H47" i="3" s="1"/>
  <c r="B48" i="3" s="1"/>
  <c r="F11" i="2"/>
  <c r="D11" i="2"/>
  <c r="F11" i="3"/>
  <c r="D11" i="3"/>
  <c r="G11" i="4"/>
  <c r="H11" i="4" s="1"/>
  <c r="B12" i="4" s="1"/>
  <c r="F12" i="4" l="1"/>
  <c r="E11" i="3"/>
  <c r="G11" i="3"/>
  <c r="H11" i="3" s="1"/>
  <c r="B12" i="3" s="1"/>
  <c r="E11" i="2"/>
  <c r="G11" i="2"/>
  <c r="H11" i="2" s="1"/>
  <c r="B12" i="2" s="1"/>
  <c r="F48" i="3"/>
  <c r="D48" i="3"/>
  <c r="E48" i="3" l="1"/>
  <c r="G48" i="3"/>
  <c r="H48" i="3" s="1"/>
  <c r="B49" i="3" s="1"/>
  <c r="F12" i="2"/>
  <c r="D12" i="2"/>
  <c r="F12" i="3"/>
  <c r="D12" i="3"/>
  <c r="G12" i="4"/>
  <c r="H12" i="4" s="1"/>
  <c r="B13" i="4" s="1"/>
  <c r="F13" i="4" l="1"/>
  <c r="E12" i="3"/>
  <c r="G12" i="3"/>
  <c r="H12" i="3" s="1"/>
  <c r="B13" i="3" s="1"/>
  <c r="E12" i="2"/>
  <c r="G12" i="2"/>
  <c r="H12" i="2" s="1"/>
  <c r="B13" i="2" s="1"/>
  <c r="F49" i="3"/>
  <c r="D49" i="3"/>
  <c r="E49" i="3" l="1"/>
  <c r="G49" i="3"/>
  <c r="H49" i="3" s="1"/>
  <c r="B50" i="3" s="1"/>
  <c r="F13" i="2"/>
  <c r="D13" i="2"/>
  <c r="F13" i="3"/>
  <c r="D13" i="3"/>
  <c r="G13" i="4"/>
  <c r="H13" i="4" s="1"/>
  <c r="B14" i="4" s="1"/>
  <c r="F14" i="4" l="1"/>
  <c r="E13" i="3"/>
  <c r="G13" i="3"/>
  <c r="H13" i="3" s="1"/>
  <c r="B14" i="3" s="1"/>
  <c r="E13" i="2"/>
  <c r="G13" i="2"/>
  <c r="H13" i="2" s="1"/>
  <c r="B14" i="2" s="1"/>
  <c r="F50" i="3"/>
  <c r="D50" i="3"/>
  <c r="E50" i="3" l="1"/>
  <c r="G50" i="3"/>
  <c r="H50" i="3" s="1"/>
  <c r="B51" i="3" s="1"/>
  <c r="F14" i="2"/>
  <c r="D14" i="2"/>
  <c r="F14" i="3"/>
  <c r="D14" i="3"/>
  <c r="G14" i="4"/>
  <c r="H14" i="4" s="1"/>
  <c r="B15" i="4" s="1"/>
  <c r="F15" i="4" l="1"/>
  <c r="E14" i="3"/>
  <c r="G14" i="3"/>
  <c r="H14" i="3" s="1"/>
  <c r="B15" i="3" s="1"/>
  <c r="E14" i="2"/>
  <c r="G14" i="2"/>
  <c r="H14" i="2" s="1"/>
  <c r="B15" i="2" s="1"/>
  <c r="F51" i="3"/>
  <c r="D51" i="3"/>
  <c r="E51" i="3" l="1"/>
  <c r="G51" i="3"/>
  <c r="H51" i="3" s="1"/>
  <c r="B52" i="3" s="1"/>
  <c r="F15" i="2"/>
  <c r="D15" i="2"/>
  <c r="F15" i="3"/>
  <c r="D15" i="3"/>
  <c r="G15" i="4"/>
  <c r="H15" i="4" s="1"/>
  <c r="B16" i="4" s="1"/>
  <c r="F16" i="4" l="1"/>
  <c r="E15" i="3"/>
  <c r="G15" i="3"/>
  <c r="H15" i="3" s="1"/>
  <c r="B16" i="3" s="1"/>
  <c r="E15" i="2"/>
  <c r="G15" i="2"/>
  <c r="H15" i="2" s="1"/>
  <c r="B16" i="2" s="1"/>
  <c r="F52" i="3"/>
  <c r="D52" i="3"/>
  <c r="E52" i="3" l="1"/>
  <c r="G52" i="3"/>
  <c r="H52" i="3" s="1"/>
  <c r="B53" i="3" s="1"/>
  <c r="F16" i="2"/>
  <c r="D16" i="2"/>
  <c r="F16" i="3"/>
  <c r="D16" i="3"/>
  <c r="G16" i="4"/>
  <c r="H16" i="4" s="1"/>
  <c r="B17" i="4" s="1"/>
  <c r="F17" i="4" l="1"/>
  <c r="E16" i="3"/>
  <c r="G16" i="3"/>
  <c r="H16" i="3" s="1"/>
  <c r="B17" i="3" s="1"/>
  <c r="E16" i="2"/>
  <c r="G16" i="2"/>
  <c r="H16" i="2" s="1"/>
  <c r="B17" i="2" s="1"/>
  <c r="F53" i="3"/>
  <c r="D53" i="3"/>
  <c r="E53" i="3" l="1"/>
  <c r="G53" i="3"/>
  <c r="H53" i="3" s="1"/>
  <c r="B54" i="3" s="1"/>
  <c r="F17" i="2"/>
  <c r="D17" i="2"/>
  <c r="F17" i="3"/>
  <c r="D17" i="3"/>
  <c r="G17" i="4"/>
  <c r="H17" i="4" s="1"/>
  <c r="B18" i="4" s="1"/>
  <c r="F18" i="4" l="1"/>
  <c r="E17" i="3"/>
  <c r="G17" i="3"/>
  <c r="H17" i="3" s="1"/>
  <c r="B18" i="3" s="1"/>
  <c r="E17" i="2"/>
  <c r="G17" i="2"/>
  <c r="H17" i="2" s="1"/>
  <c r="B18" i="2" s="1"/>
  <c r="F54" i="3"/>
  <c r="D54" i="3"/>
  <c r="E54" i="3" l="1"/>
  <c r="G54" i="3"/>
  <c r="H54" i="3" s="1"/>
  <c r="B55" i="3" s="1"/>
  <c r="F18" i="2"/>
  <c r="D18" i="2"/>
  <c r="F18" i="3"/>
  <c r="D18" i="3"/>
  <c r="G18" i="4"/>
  <c r="H18" i="4" s="1"/>
  <c r="B19" i="4" s="1"/>
  <c r="F19" i="4" l="1"/>
  <c r="E18" i="3"/>
  <c r="G18" i="3"/>
  <c r="H18" i="3" s="1"/>
  <c r="B19" i="3" s="1"/>
  <c r="E18" i="2"/>
  <c r="G18" i="2"/>
  <c r="H18" i="2" s="1"/>
  <c r="B19" i="2" s="1"/>
  <c r="F55" i="3"/>
  <c r="D55" i="3"/>
  <c r="E55" i="3" l="1"/>
  <c r="G55" i="3"/>
  <c r="H55" i="3" s="1"/>
  <c r="B56" i="3" s="1"/>
  <c r="F19" i="2"/>
  <c r="D19" i="2"/>
  <c r="F19" i="3"/>
  <c r="D19" i="3"/>
  <c r="G19" i="4"/>
  <c r="H19" i="4" s="1"/>
  <c r="B20" i="4" s="1"/>
  <c r="F20" i="4" l="1"/>
  <c r="E19" i="3"/>
  <c r="G19" i="3"/>
  <c r="H19" i="3" s="1"/>
  <c r="B20" i="3" s="1"/>
  <c r="E19" i="2"/>
  <c r="G19" i="2"/>
  <c r="H19" i="2" s="1"/>
  <c r="B20" i="2" s="1"/>
  <c r="F56" i="3"/>
  <c r="D56" i="3"/>
  <c r="E56" i="3" l="1"/>
  <c r="G56" i="3"/>
  <c r="H56" i="3" s="1"/>
  <c r="B57" i="3" s="1"/>
  <c r="F20" i="2"/>
  <c r="D20" i="2"/>
  <c r="F20" i="3"/>
  <c r="D20" i="3"/>
  <c r="G20" i="4"/>
  <c r="H20" i="4" s="1"/>
  <c r="B21" i="4" s="1"/>
  <c r="F21" i="4" l="1"/>
  <c r="E20" i="3"/>
  <c r="G20" i="3"/>
  <c r="H20" i="3" s="1"/>
  <c r="B21" i="3" s="1"/>
  <c r="E20" i="2"/>
  <c r="G20" i="2"/>
  <c r="H20" i="2" s="1"/>
  <c r="B21" i="2" s="1"/>
  <c r="F57" i="3"/>
  <c r="D57" i="3"/>
  <c r="E57" i="3" l="1"/>
  <c r="G57" i="3"/>
  <c r="H57" i="3" s="1"/>
  <c r="B58" i="3" s="1"/>
  <c r="F21" i="2"/>
  <c r="D21" i="2"/>
  <c r="F21" i="3"/>
  <c r="D21" i="3"/>
  <c r="G21" i="4"/>
  <c r="H21" i="4" s="1"/>
  <c r="B22" i="4" s="1"/>
  <c r="F22" i="4" l="1"/>
  <c r="E21" i="3"/>
  <c r="G21" i="3"/>
  <c r="H21" i="3" s="1"/>
  <c r="B22" i="3" s="1"/>
  <c r="E21" i="2"/>
  <c r="G21" i="2"/>
  <c r="H21" i="2" s="1"/>
  <c r="B22" i="2" s="1"/>
  <c r="F58" i="3"/>
  <c r="D58" i="3"/>
  <c r="E58" i="3" l="1"/>
  <c r="G58" i="3"/>
  <c r="H58" i="3" s="1"/>
  <c r="B59" i="3" s="1"/>
  <c r="F22" i="2"/>
  <c r="D22" i="2"/>
  <c r="F22" i="3"/>
  <c r="D22" i="3"/>
  <c r="G22" i="4"/>
  <c r="H22" i="4" s="1"/>
  <c r="B23" i="4" s="1"/>
  <c r="F23" i="4" l="1"/>
  <c r="E22" i="3"/>
  <c r="G22" i="3"/>
  <c r="H22" i="3" s="1"/>
  <c r="B23" i="3" s="1"/>
  <c r="E22" i="2"/>
  <c r="G22" i="2"/>
  <c r="H22" i="2" s="1"/>
  <c r="B23" i="2" s="1"/>
  <c r="F59" i="3"/>
  <c r="D59" i="3"/>
  <c r="E59" i="3" l="1"/>
  <c r="G59" i="3"/>
  <c r="H59" i="3" s="1"/>
  <c r="B60" i="3" s="1"/>
  <c r="F23" i="2"/>
  <c r="D23" i="2"/>
  <c r="F23" i="3"/>
  <c r="D23" i="3"/>
  <c r="G23" i="4"/>
  <c r="H23" i="4" s="1"/>
  <c r="B24" i="4" s="1"/>
  <c r="F24" i="4" l="1"/>
  <c r="E23" i="3"/>
  <c r="G23" i="3"/>
  <c r="H23" i="3" s="1"/>
  <c r="B24" i="3" s="1"/>
  <c r="E23" i="2"/>
  <c r="G23" i="2"/>
  <c r="H23" i="2" s="1"/>
  <c r="B24" i="2" s="1"/>
  <c r="F60" i="3"/>
  <c r="D60" i="3"/>
  <c r="E60" i="3" l="1"/>
  <c r="G60" i="3"/>
  <c r="H60" i="3" s="1"/>
  <c r="B61" i="3" s="1"/>
  <c r="F24" i="2"/>
  <c r="D24" i="2"/>
  <c r="F24" i="3"/>
  <c r="D24" i="3"/>
  <c r="G24" i="4"/>
  <c r="H24" i="4" s="1"/>
  <c r="B25" i="4" s="1"/>
  <c r="F25" i="4" l="1"/>
  <c r="E24" i="3"/>
  <c r="G24" i="3"/>
  <c r="H24" i="3" s="1"/>
  <c r="B25" i="3" s="1"/>
  <c r="E24" i="2"/>
  <c r="G24" i="2"/>
  <c r="H24" i="2" s="1"/>
  <c r="B25" i="2" s="1"/>
  <c r="F61" i="3"/>
  <c r="D61" i="3"/>
  <c r="E61" i="3" l="1"/>
  <c r="G61" i="3"/>
  <c r="H61" i="3" s="1"/>
  <c r="B62" i="3" s="1"/>
  <c r="F25" i="2"/>
  <c r="D25" i="2"/>
  <c r="F25" i="3"/>
  <c r="D25" i="3"/>
  <c r="G25" i="4"/>
  <c r="H25" i="4" s="1"/>
  <c r="B26" i="4" s="1"/>
  <c r="F26" i="4" l="1"/>
  <c r="E25" i="3"/>
  <c r="G25" i="3"/>
  <c r="H25" i="3" s="1"/>
  <c r="B26" i="3" s="1"/>
  <c r="E25" i="2"/>
  <c r="G25" i="2"/>
  <c r="H25" i="2" s="1"/>
  <c r="B26" i="2" s="1"/>
  <c r="F62" i="3"/>
  <c r="D62" i="3"/>
  <c r="E62" i="3" l="1"/>
  <c r="G62" i="3"/>
  <c r="H62" i="3" s="1"/>
  <c r="B63" i="3" s="1"/>
  <c r="F26" i="2"/>
  <c r="D26" i="2"/>
  <c r="F26" i="3"/>
  <c r="D26" i="3"/>
  <c r="G26" i="4"/>
  <c r="H26" i="4" s="1"/>
  <c r="B27" i="4" s="1"/>
  <c r="F27" i="4" l="1"/>
  <c r="E26" i="3"/>
  <c r="G26" i="3"/>
  <c r="H26" i="3" s="1"/>
  <c r="B27" i="3" s="1"/>
  <c r="E26" i="2"/>
  <c r="G26" i="2"/>
  <c r="H26" i="2" s="1"/>
  <c r="B27" i="2" s="1"/>
  <c r="F63" i="3"/>
  <c r="D63" i="3"/>
  <c r="E63" i="3" l="1"/>
  <c r="G63" i="3"/>
  <c r="H63" i="3" s="1"/>
  <c r="B64" i="3" s="1"/>
  <c r="F27" i="2"/>
  <c r="D27" i="2"/>
  <c r="F27" i="3"/>
  <c r="D27" i="3"/>
  <c r="G27" i="4"/>
  <c r="H27" i="4" s="1"/>
  <c r="B28" i="4" s="1"/>
  <c r="F28" i="4" l="1"/>
  <c r="E27" i="3"/>
  <c r="G27" i="3"/>
  <c r="H27" i="3" s="1"/>
  <c r="B28" i="3" s="1"/>
  <c r="E27" i="2"/>
  <c r="G27" i="2"/>
  <c r="H27" i="2" s="1"/>
  <c r="B28" i="2" s="1"/>
  <c r="F64" i="3"/>
  <c r="D64" i="3"/>
  <c r="E64" i="3" l="1"/>
  <c r="G64" i="3"/>
  <c r="H64" i="3" s="1"/>
  <c r="B65" i="3" s="1"/>
  <c r="F28" i="2"/>
  <c r="D28" i="2"/>
  <c r="F28" i="3"/>
  <c r="D28" i="3"/>
  <c r="G28" i="4"/>
  <c r="H28" i="4" s="1"/>
  <c r="B29" i="4" s="1"/>
  <c r="F29" i="4" l="1"/>
  <c r="E28" i="3"/>
  <c r="G28" i="3"/>
  <c r="H28" i="3" s="1"/>
  <c r="B29" i="3" s="1"/>
  <c r="E28" i="2"/>
  <c r="G28" i="2"/>
  <c r="H28" i="2" s="1"/>
  <c r="B29" i="2" s="1"/>
  <c r="F65" i="3"/>
  <c r="D65" i="3"/>
  <c r="E65" i="3" l="1"/>
  <c r="G65" i="3"/>
  <c r="H65" i="3" s="1"/>
  <c r="B66" i="3" s="1"/>
  <c r="F29" i="2"/>
  <c r="D29" i="2"/>
  <c r="F29" i="3"/>
  <c r="D29" i="3"/>
  <c r="G29" i="4"/>
  <c r="H29" i="4" s="1"/>
  <c r="B30" i="4" s="1"/>
  <c r="F30" i="4" l="1"/>
  <c r="E29" i="3"/>
  <c r="G29" i="3"/>
  <c r="H29" i="3" s="1"/>
  <c r="B30" i="3" s="1"/>
  <c r="E29" i="2"/>
  <c r="G29" i="2"/>
  <c r="H29" i="2" s="1"/>
  <c r="B30" i="2" s="1"/>
  <c r="F66" i="3"/>
  <c r="D66" i="3"/>
  <c r="E66" i="3" l="1"/>
  <c r="G66" i="3"/>
  <c r="H66" i="3" s="1"/>
  <c r="B67" i="3" s="1"/>
  <c r="F30" i="2"/>
  <c r="D30" i="2"/>
  <c r="F30" i="3"/>
  <c r="D30" i="3"/>
  <c r="G30" i="4"/>
  <c r="H30" i="4" s="1"/>
  <c r="B31" i="4" s="1"/>
  <c r="F31" i="4" l="1"/>
  <c r="E30" i="3"/>
  <c r="G30" i="3"/>
  <c r="H30" i="3" s="1"/>
  <c r="B31" i="3" s="1"/>
  <c r="E30" i="2"/>
  <c r="G30" i="2"/>
  <c r="H30" i="2" s="1"/>
  <c r="B31" i="2" s="1"/>
  <c r="F67" i="3"/>
  <c r="D67" i="3"/>
  <c r="E67" i="3" l="1"/>
  <c r="G67" i="3"/>
  <c r="H67" i="3" s="1"/>
  <c r="B68" i="3" s="1"/>
  <c r="F31" i="2"/>
  <c r="D31" i="2"/>
  <c r="F31" i="3"/>
  <c r="D31" i="3"/>
  <c r="G31" i="4"/>
  <c r="H31" i="4" s="1"/>
  <c r="B32" i="4" s="1"/>
  <c r="F32" i="4" l="1"/>
  <c r="E31" i="3"/>
  <c r="G31" i="3"/>
  <c r="H31" i="3" s="1"/>
  <c r="B32" i="3" s="1"/>
  <c r="E31" i="2"/>
  <c r="G31" i="2"/>
  <c r="H31" i="2" s="1"/>
  <c r="B32" i="2" s="1"/>
  <c r="F68" i="3"/>
  <c r="D68" i="3"/>
  <c r="E68" i="3" l="1"/>
  <c r="G68" i="3"/>
  <c r="H68" i="3" s="1"/>
  <c r="B69" i="3" s="1"/>
  <c r="F32" i="2"/>
  <c r="D32" i="2"/>
  <c r="F32" i="3"/>
  <c r="D32" i="3"/>
  <c r="G32" i="4"/>
  <c r="H32" i="4" s="1"/>
  <c r="B33" i="4" s="1"/>
  <c r="F33" i="4" l="1"/>
  <c r="E32" i="3"/>
  <c r="G32" i="3"/>
  <c r="H32" i="3" s="1"/>
  <c r="B33" i="3" s="1"/>
  <c r="E32" i="2"/>
  <c r="G32" i="2"/>
  <c r="H32" i="2" s="1"/>
  <c r="B33" i="2" s="1"/>
  <c r="F69" i="3"/>
  <c r="D69" i="3"/>
  <c r="E69" i="3" l="1"/>
  <c r="G69" i="3"/>
  <c r="H69" i="3" s="1"/>
  <c r="B70" i="3" s="1"/>
  <c r="F33" i="2"/>
  <c r="D33" i="2"/>
  <c r="F33" i="3"/>
  <c r="D33" i="3"/>
  <c r="G33" i="4"/>
  <c r="H33" i="4" s="1"/>
  <c r="B34" i="4" s="1"/>
  <c r="F34" i="4" l="1"/>
  <c r="E33" i="3"/>
  <c r="G33" i="3"/>
  <c r="H33" i="3" s="1"/>
  <c r="B34" i="3" s="1"/>
  <c r="E33" i="2"/>
  <c r="G33" i="2"/>
  <c r="H33" i="2" s="1"/>
  <c r="B34" i="2" s="1"/>
  <c r="F70" i="3"/>
  <c r="D70" i="3"/>
  <c r="E70" i="3" l="1"/>
  <c r="G70" i="3"/>
  <c r="H70" i="3" s="1"/>
  <c r="B71" i="3" s="1"/>
  <c r="F34" i="2"/>
  <c r="D34" i="2"/>
  <c r="F34" i="3"/>
  <c r="D34" i="3"/>
  <c r="G34" i="4"/>
  <c r="H34" i="4" s="1"/>
  <c r="B35" i="4" s="1"/>
  <c r="F35" i="4" l="1"/>
  <c r="E34" i="3"/>
  <c r="G34" i="3"/>
  <c r="H34" i="3" s="1"/>
  <c r="B35" i="3" s="1"/>
  <c r="E34" i="2"/>
  <c r="G34" i="2"/>
  <c r="H34" i="2" s="1"/>
  <c r="B35" i="2" s="1"/>
  <c r="F71" i="3"/>
  <c r="D71" i="3"/>
  <c r="E71" i="3" l="1"/>
  <c r="G71" i="3"/>
  <c r="H71" i="3" s="1"/>
  <c r="B72" i="3" s="1"/>
  <c r="F35" i="2"/>
  <c r="D35" i="2"/>
  <c r="F35" i="3"/>
  <c r="D35" i="3"/>
  <c r="G35" i="4"/>
  <c r="H35" i="4" s="1"/>
  <c r="B36" i="4" s="1"/>
  <c r="F36" i="4" l="1"/>
  <c r="E35" i="3"/>
  <c r="G35" i="3"/>
  <c r="E35" i="2"/>
  <c r="G35" i="2"/>
  <c r="F72" i="3"/>
  <c r="D72" i="3"/>
  <c r="E72" i="3" l="1"/>
  <c r="G72" i="3"/>
  <c r="H35" i="2"/>
  <c r="G36" i="2"/>
  <c r="H35" i="3"/>
  <c r="G36" i="3"/>
  <c r="G36" i="4"/>
  <c r="G37" i="4" l="1"/>
  <c r="H36" i="4"/>
  <c r="B36" i="3"/>
  <c r="H36" i="3" s="1"/>
  <c r="H38" i="2"/>
  <c r="B16" i="1" s="1"/>
  <c r="B36" i="2"/>
  <c r="H36" i="2" s="1"/>
  <c r="H39" i="2" s="1"/>
  <c r="B17" i="1" s="1"/>
  <c r="H72" i="3"/>
  <c r="G73" i="3"/>
  <c r="B73" i="3" l="1"/>
  <c r="H73" i="3" s="1"/>
  <c r="H75" i="3"/>
  <c r="C16" i="1" s="1"/>
  <c r="B20" i="1"/>
  <c r="H76" i="3"/>
  <c r="C17" i="1" s="1"/>
  <c r="H39" i="4"/>
  <c r="D16" i="1" s="1"/>
  <c r="B37" i="4"/>
  <c r="H37" i="4" s="1"/>
  <c r="H40" i="4" s="1"/>
  <c r="D17" i="1" s="1"/>
  <c r="C21" i="1" l="1"/>
  <c r="B21" i="1"/>
  <c r="C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2" authorId="0" shapeId="0" xr:uid="{00000000-0006-0000-0000-000001000000}">
      <text>
        <r>
          <rPr>
            <sz val="10"/>
            <rFont val="Arial"/>
            <family val="2"/>
          </rPr>
          <t>Ohne Steuerfreibetrag aber inkl. 30% Teilfreistellung</t>
        </r>
      </text>
    </comment>
  </commentList>
</comments>
</file>

<file path=xl/sharedStrings.xml><?xml version="1.0" encoding="utf-8"?>
<sst xmlns="http://schemas.openxmlformats.org/spreadsheetml/2006/main" count="90" uniqueCount="42">
  <si>
    <t>Ausschütter</t>
  </si>
  <si>
    <t>Thesaurierer</t>
  </si>
  <si>
    <t>Anfänglicher Depotwert:</t>
  </si>
  <si>
    <t>Jährliche Einzahlungen:</t>
  </si>
  <si>
    <t>Enthaltene Kursgewinne:</t>
  </si>
  <si>
    <t>darauf bisher gezahlte Steuer:</t>
  </si>
  <si>
    <t>Erwartete Wertentwicklung:</t>
  </si>
  <si>
    <t>davon Ausschüttungen:</t>
  </si>
  <si>
    <t>davon Kursgewinne:</t>
  </si>
  <si>
    <t>Steuersatz:</t>
  </si>
  <si>
    <t>Basiszins Vorabpauschale:</t>
  </si>
  <si>
    <t>Ergebnisse</t>
  </si>
  <si>
    <t>Option 3a</t>
  </si>
  <si>
    <t>Option 3b</t>
  </si>
  <si>
    <t>Option 4</t>
  </si>
  <si>
    <t>Endkapital vor Steuern:</t>
  </si>
  <si>
    <t>Endkapital nach Steuern:</t>
  </si>
  <si>
    <t>Differenzen</t>
  </si>
  <si>
    <t>3a vs. 3b</t>
  </si>
  <si>
    <t>3b vs. 4</t>
  </si>
  <si>
    <t>Ausschüttende ETF</t>
  </si>
  <si>
    <t>Jahr</t>
  </si>
  <si>
    <t>Depotwert
am 01.01.</t>
  </si>
  <si>
    <t>Einzahlungen</t>
  </si>
  <si>
    <t>Ausschüttungen</t>
  </si>
  <si>
    <t>Kursgewinne</t>
  </si>
  <si>
    <t>Depotwert
am 31.12.</t>
  </si>
  <si>
    <t>am 01.01.</t>
  </si>
  <si>
    <t>Brutto</t>
  </si>
  <si>
    <t>Steuern</t>
  </si>
  <si>
    <t>am 31.12.</t>
  </si>
  <si>
    <t>Auszahlung</t>
  </si>
  <si>
    <t>Endkapital vor Steuern</t>
  </si>
  <si>
    <t>Endkapital nach Steuern</t>
  </si>
  <si>
    <t>Thesaurierende ETF</t>
  </si>
  <si>
    <t>Thesaurierende ETF nach Umschichtung</t>
  </si>
  <si>
    <t>Umschichtung</t>
  </si>
  <si>
    <t>Optionen</t>
  </si>
  <si>
    <t>Option 3a: Ausschüttende ETF behalten und weiter besparen</t>
  </si>
  <si>
    <t>Option 3b: Ausschüttende ETF behalten, alternative thesaurierende ETF besparen</t>
  </si>
  <si>
    <t>Option 4: Ausschüttende ETF verkaufen und in thesaurierende ETF umschichten</t>
  </si>
  <si>
    <t>Für Details siehe Tabellenblätter unten!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</si>
</sst>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7];[Red]\-#,##0.00\ [$€-407]"/>
    <numFmt numFmtId="165" formatCode="0.00\ %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righ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133350</xdr:colOff>
      <xdr:row>58</xdr:row>
      <xdr:rowOff>133350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2CD8B261-BD34-03A9-6807-A255981F2DB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topLeftCell="A4" zoomScale="130" zoomScaleNormal="130" workbookViewId="0"/>
  </sheetViews>
  <sheetFormatPr baseColWidth="10" defaultColWidth="9.140625" defaultRowHeight="12.75" x14ac:dyDescent="0.2"/>
  <cols>
    <col min="1" max="1" width="25.5703125" customWidth="1"/>
    <col min="2" max="4" width="15.28515625" customWidth="1"/>
    <col min="5" max="1025" width="11.5703125"/>
  </cols>
  <sheetData>
    <row r="1" spans="1:4" x14ac:dyDescent="0.2">
      <c r="B1" s="3" t="s">
        <v>0</v>
      </c>
      <c r="C1" s="4" t="s">
        <v>1</v>
      </c>
    </row>
    <row r="2" spans="1:4" x14ac:dyDescent="0.2">
      <c r="A2" t="s">
        <v>2</v>
      </c>
      <c r="B2" s="10">
        <v>65000</v>
      </c>
      <c r="C2" s="10"/>
    </row>
    <row r="3" spans="1:4" x14ac:dyDescent="0.2">
      <c r="A3" t="s">
        <v>3</v>
      </c>
      <c r="B3" s="10">
        <f>250*12</f>
        <v>3000</v>
      </c>
      <c r="C3" s="10"/>
    </row>
    <row r="5" spans="1:4" x14ac:dyDescent="0.2">
      <c r="A5" t="s">
        <v>4</v>
      </c>
      <c r="B5" s="10">
        <v>7000</v>
      </c>
      <c r="C5" s="10"/>
    </row>
    <row r="6" spans="1:4" x14ac:dyDescent="0.2">
      <c r="A6" t="s">
        <v>5</v>
      </c>
      <c r="B6" s="10">
        <v>0</v>
      </c>
      <c r="C6" s="10"/>
    </row>
    <row r="8" spans="1:4" x14ac:dyDescent="0.2">
      <c r="A8" t="s">
        <v>6</v>
      </c>
      <c r="B8" s="9">
        <v>7.4999999999999997E-2</v>
      </c>
      <c r="C8" s="9"/>
    </row>
    <row r="9" spans="1:4" x14ac:dyDescent="0.2">
      <c r="A9" t="s">
        <v>7</v>
      </c>
      <c r="B9" s="6">
        <f>ROUND(AVERAGE(3.02%,3.65%,4%,3.65%,2.19%)*5%+AVERAGE(2.73%,3.38%,2.89%,3.24%,2.13%)*19.7%+AVERAGE(2.49%,2.68%,2.88%,2.34%,1.98%)*20%+AVERAGE(1.71%,2.17%,1.94%,1.79%,1.67%)*7%+AVERAGE(1.12%,1.51%,1.23%,1.36%,1.53%)*38.3%+0%*10%,4)</f>
        <v>1.8700000000000001E-2</v>
      </c>
      <c r="C9" s="6">
        <v>0</v>
      </c>
    </row>
    <row r="10" spans="1:4" x14ac:dyDescent="0.2">
      <c r="A10" t="s">
        <v>8</v>
      </c>
      <c r="B10" s="6">
        <f>B8-B9</f>
        <v>5.6299999999999996E-2</v>
      </c>
      <c r="C10" s="6">
        <f>B8-C9</f>
        <v>7.4999999999999997E-2</v>
      </c>
    </row>
    <row r="12" spans="1:4" x14ac:dyDescent="0.2">
      <c r="A12" t="s">
        <v>9</v>
      </c>
      <c r="B12" s="9">
        <f>25%*(1+5.5%)*(1-30%)</f>
        <v>0.18462499999999998</v>
      </c>
      <c r="C12" s="9"/>
    </row>
    <row r="13" spans="1:4" x14ac:dyDescent="0.2">
      <c r="A13" t="s">
        <v>10</v>
      </c>
      <c r="B13" s="9">
        <v>0.02</v>
      </c>
      <c r="C13" s="9"/>
    </row>
    <row r="15" spans="1:4" x14ac:dyDescent="0.2">
      <c r="A15" s="8" t="s">
        <v>11</v>
      </c>
      <c r="B15" s="4" t="s">
        <v>12</v>
      </c>
      <c r="C15" s="4" t="s">
        <v>13</v>
      </c>
      <c r="D15" s="4" t="s">
        <v>14</v>
      </c>
    </row>
    <row r="16" spans="1:4" x14ac:dyDescent="0.2">
      <c r="A16" t="s">
        <v>15</v>
      </c>
      <c r="B16" s="5">
        <f>'Option 3a'!H38</f>
        <v>946298.17</v>
      </c>
      <c r="C16" s="5">
        <f>'Option 3b'!H75</f>
        <v>952496.78</v>
      </c>
      <c r="D16" s="5">
        <f>'Option 4'!H39</f>
        <v>955959.89000000013</v>
      </c>
    </row>
    <row r="17" spans="1:4" x14ac:dyDescent="0.2">
      <c r="A17" t="s">
        <v>16</v>
      </c>
      <c r="B17" s="5">
        <f>'Option 3a'!H39</f>
        <v>832210.44000000006</v>
      </c>
      <c r="C17" s="5">
        <f>'Option 3b'!H76</f>
        <v>834812.95000000007</v>
      </c>
      <c r="D17" s="5">
        <f>'Option 4'!H40</f>
        <v>832125.55000000016</v>
      </c>
    </row>
    <row r="19" spans="1:4" x14ac:dyDescent="0.2">
      <c r="A19" s="8" t="s">
        <v>17</v>
      </c>
      <c r="B19" s="4" t="s">
        <v>18</v>
      </c>
      <c r="C19" s="4" t="s">
        <v>19</v>
      </c>
    </row>
    <row r="20" spans="1:4" x14ac:dyDescent="0.2">
      <c r="A20" t="s">
        <v>15</v>
      </c>
      <c r="B20" s="5">
        <f>B16-C16</f>
        <v>-6198.609999999986</v>
      </c>
      <c r="C20" s="5">
        <f>C16-D16</f>
        <v>-3463.1100000001024</v>
      </c>
    </row>
    <row r="21" spans="1:4" x14ac:dyDescent="0.2">
      <c r="A21" t="s">
        <v>16</v>
      </c>
      <c r="B21" s="5">
        <f>B17-C17</f>
        <v>-2602.5100000000093</v>
      </c>
      <c r="C21" s="5">
        <f>C17-D17</f>
        <v>2687.3999999999069</v>
      </c>
    </row>
    <row r="23" spans="1:4" x14ac:dyDescent="0.2">
      <c r="A23" s="8" t="s">
        <v>37</v>
      </c>
    </row>
    <row r="24" spans="1:4" x14ac:dyDescent="0.2">
      <c r="A24" t="s">
        <v>38</v>
      </c>
    </row>
    <row r="25" spans="1:4" x14ac:dyDescent="0.2">
      <c r="A25" t="s">
        <v>39</v>
      </c>
    </row>
    <row r="26" spans="1:4" x14ac:dyDescent="0.2">
      <c r="A26" t="s">
        <v>40</v>
      </c>
    </row>
    <row r="28" spans="1:4" x14ac:dyDescent="0.2">
      <c r="A28" s="8" t="s">
        <v>41</v>
      </c>
    </row>
  </sheetData>
  <mergeCells count="7">
    <mergeCell ref="B12:C12"/>
    <mergeCell ref="B13:C13"/>
    <mergeCell ref="B2:C2"/>
    <mergeCell ref="B3:C3"/>
    <mergeCell ref="B5:C5"/>
    <mergeCell ref="B6:C6"/>
    <mergeCell ref="B8:C8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Roman,Standard"&amp;12&amp;A</oddHeader>
    <oddFooter>&amp;C&amp;"Times New Roman,Standard"&amp;12Seite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zoomScale="130" zoomScaleNormal="130" workbookViewId="0">
      <selection activeCell="C4" sqref="C4"/>
    </sheetView>
  </sheetViews>
  <sheetFormatPr baseColWidth="10" defaultColWidth="9.140625" defaultRowHeight="12.75" x14ac:dyDescent="0.2"/>
  <cols>
    <col min="1" max="8" width="15.28515625" customWidth="1"/>
    <col min="9" max="1025" width="11.5703125"/>
  </cols>
  <sheetData>
    <row r="1" spans="1:8" x14ac:dyDescent="0.2">
      <c r="A1" s="12" t="s">
        <v>20</v>
      </c>
      <c r="B1" s="12"/>
      <c r="C1" s="12"/>
      <c r="D1" s="12"/>
      <c r="E1" s="12"/>
      <c r="F1" s="12"/>
      <c r="G1" s="12"/>
      <c r="H1" s="12"/>
    </row>
    <row r="2" spans="1:8" ht="12.75" customHeight="1" x14ac:dyDescent="0.2">
      <c r="A2" s="13" t="s">
        <v>21</v>
      </c>
      <c r="B2" s="13" t="s">
        <v>22</v>
      </c>
      <c r="C2" s="13" t="s">
        <v>23</v>
      </c>
      <c r="D2" s="13" t="s">
        <v>24</v>
      </c>
      <c r="E2" s="13"/>
      <c r="F2" s="13" t="s">
        <v>25</v>
      </c>
      <c r="G2" s="13"/>
      <c r="H2" s="13" t="s">
        <v>26</v>
      </c>
    </row>
    <row r="3" spans="1:8" x14ac:dyDescent="0.2">
      <c r="A3" s="13"/>
      <c r="B3" s="13" t="s">
        <v>27</v>
      </c>
      <c r="C3" s="13"/>
      <c r="D3" s="1" t="s">
        <v>28</v>
      </c>
      <c r="E3" s="1" t="s">
        <v>29</v>
      </c>
      <c r="F3" s="1" t="s">
        <v>28</v>
      </c>
      <c r="G3" s="1" t="s">
        <v>29</v>
      </c>
      <c r="H3" s="13" t="s">
        <v>30</v>
      </c>
    </row>
    <row r="4" spans="1:8" x14ac:dyDescent="0.2">
      <c r="A4">
        <v>2024</v>
      </c>
      <c r="B4" s="5">
        <f>Eingabe!$B$2</f>
        <v>65000</v>
      </c>
      <c r="C4" s="5">
        <f>Eingabe!$B$3</f>
        <v>3000</v>
      </c>
      <c r="D4" s="5">
        <f>ROUND((B4+C4/2)*Eingabe!$B$9,2)</f>
        <v>1243.55</v>
      </c>
      <c r="E4" s="5">
        <f>ROUND(D4*Eingabe!$B$12,2)</f>
        <v>229.59</v>
      </c>
      <c r="F4" s="5">
        <f>ROUND((B4+C4/2)*Eingabe!$B$10,2)</f>
        <v>3743.95</v>
      </c>
      <c r="G4" s="5">
        <f>MAX(ROUND(MIN(ROUND((B4+C4/2)*Eingabe!$B$13*0.7,2),F4)*Eingabe!$B$12,2)-E4,0)</f>
        <v>0</v>
      </c>
      <c r="H4" s="5">
        <f t="shared" ref="H4:H36" si="0">B4+C4+D4-E4+F4-G4</f>
        <v>72757.91</v>
      </c>
    </row>
    <row r="5" spans="1:8" x14ac:dyDescent="0.2">
      <c r="A5">
        <f t="shared" ref="A5:A35" si="1">A4+1</f>
        <v>2025</v>
      </c>
      <c r="B5" s="5">
        <f t="shared" ref="B5:B36" si="2">H4</f>
        <v>72757.91</v>
      </c>
      <c r="C5" s="5">
        <f>Eingabe!$B$3</f>
        <v>3000</v>
      </c>
      <c r="D5" s="5">
        <f>ROUND((B5+C5/2)*Eingabe!$B$9,2)</f>
        <v>1388.62</v>
      </c>
      <c r="E5" s="5">
        <f>ROUND(D5*Eingabe!$B$12,2)</f>
        <v>256.37</v>
      </c>
      <c r="F5" s="5">
        <f>ROUND((B5+C5/2)*Eingabe!$B$10,2)</f>
        <v>4180.72</v>
      </c>
      <c r="G5" s="5">
        <f>MAX(ROUND(MIN(ROUND((B5+C5/2)*Eingabe!$B$13*0.7,2),F5)*Eingabe!$B$12,2)-E5,0)</f>
        <v>0</v>
      </c>
      <c r="H5" s="5">
        <f t="shared" si="0"/>
        <v>81070.880000000005</v>
      </c>
    </row>
    <row r="6" spans="1:8" x14ac:dyDescent="0.2">
      <c r="A6">
        <f t="shared" si="1"/>
        <v>2026</v>
      </c>
      <c r="B6" s="5">
        <f t="shared" si="2"/>
        <v>81070.880000000005</v>
      </c>
      <c r="C6" s="5">
        <f>Eingabe!$B$3</f>
        <v>3000</v>
      </c>
      <c r="D6" s="5">
        <f>ROUND((B6+C6/2)*Eingabe!$B$9,2)</f>
        <v>1544.08</v>
      </c>
      <c r="E6" s="5">
        <f>ROUND(D6*Eingabe!$B$12,2)</f>
        <v>285.08</v>
      </c>
      <c r="F6" s="5">
        <f>ROUND((B6+C6/2)*Eingabe!$B$10,2)</f>
        <v>4648.74</v>
      </c>
      <c r="G6" s="5">
        <f>MAX(ROUND(MIN(ROUND((B6+C6/2)*Eingabe!$B$13*0.7,2),F6)*Eingabe!$B$12,2)-E6,0)</f>
        <v>0</v>
      </c>
      <c r="H6" s="5">
        <f t="shared" si="0"/>
        <v>89978.62000000001</v>
      </c>
    </row>
    <row r="7" spans="1:8" x14ac:dyDescent="0.2">
      <c r="A7">
        <f t="shared" si="1"/>
        <v>2027</v>
      </c>
      <c r="B7" s="5">
        <f t="shared" si="2"/>
        <v>89978.62000000001</v>
      </c>
      <c r="C7" s="5">
        <f>Eingabe!$B$3</f>
        <v>3000</v>
      </c>
      <c r="D7" s="5">
        <f>ROUND((B7+C7/2)*Eingabe!$B$9,2)</f>
        <v>1710.65</v>
      </c>
      <c r="E7" s="5">
        <f>ROUND(D7*Eingabe!$B$12,2)</f>
        <v>315.83</v>
      </c>
      <c r="F7" s="5">
        <f>ROUND((B7+C7/2)*Eingabe!$B$10,2)</f>
        <v>5150.25</v>
      </c>
      <c r="G7" s="5">
        <f>MAX(ROUND(MIN(ROUND((B7+C7/2)*Eingabe!$B$13*0.7,2),F7)*Eingabe!$B$12,2)-E7,0)</f>
        <v>0</v>
      </c>
      <c r="H7" s="5">
        <f t="shared" si="0"/>
        <v>99523.69</v>
      </c>
    </row>
    <row r="8" spans="1:8" x14ac:dyDescent="0.2">
      <c r="A8">
        <f t="shared" si="1"/>
        <v>2028</v>
      </c>
      <c r="B8" s="5">
        <f t="shared" si="2"/>
        <v>99523.69</v>
      </c>
      <c r="C8" s="5">
        <f>Eingabe!$B$3</f>
        <v>3000</v>
      </c>
      <c r="D8" s="5">
        <f>ROUND((B8+C8/2)*Eingabe!$B$9,2)</f>
        <v>1889.14</v>
      </c>
      <c r="E8" s="5">
        <f>ROUND(D8*Eingabe!$B$12,2)</f>
        <v>348.78</v>
      </c>
      <c r="F8" s="5">
        <f>ROUND((B8+C8/2)*Eingabe!$B$10,2)</f>
        <v>5687.63</v>
      </c>
      <c r="G8" s="5">
        <f>MAX(ROUND(MIN(ROUND((B8+C8/2)*Eingabe!$B$13*0.7,2),F8)*Eingabe!$B$12,2)-E8,0)</f>
        <v>0</v>
      </c>
      <c r="H8" s="5">
        <f t="shared" si="0"/>
        <v>109751.68000000001</v>
      </c>
    </row>
    <row r="9" spans="1:8" x14ac:dyDescent="0.2">
      <c r="A9">
        <f t="shared" si="1"/>
        <v>2029</v>
      </c>
      <c r="B9" s="5">
        <f t="shared" si="2"/>
        <v>109751.68000000001</v>
      </c>
      <c r="C9" s="5">
        <f>Eingabe!$B$3</f>
        <v>3000</v>
      </c>
      <c r="D9" s="5">
        <f>ROUND((B9+C9/2)*Eingabe!$B$9,2)</f>
        <v>2080.41</v>
      </c>
      <c r="E9" s="5">
        <f>ROUND(D9*Eingabe!$B$12,2)</f>
        <v>384.1</v>
      </c>
      <c r="F9" s="5">
        <f>ROUND((B9+C9/2)*Eingabe!$B$10,2)</f>
        <v>6263.47</v>
      </c>
      <c r="G9" s="5">
        <f>MAX(ROUND(MIN(ROUND((B9+C9/2)*Eingabe!$B$13*0.7,2),F9)*Eingabe!$B$12,2)-E9,0)</f>
        <v>0</v>
      </c>
      <c r="H9" s="5">
        <f t="shared" si="0"/>
        <v>120711.46</v>
      </c>
    </row>
    <row r="10" spans="1:8" x14ac:dyDescent="0.2">
      <c r="A10">
        <f t="shared" si="1"/>
        <v>2030</v>
      </c>
      <c r="B10" s="5">
        <f t="shared" si="2"/>
        <v>120711.46</v>
      </c>
      <c r="C10" s="5">
        <f>Eingabe!$B$3</f>
        <v>3000</v>
      </c>
      <c r="D10" s="5">
        <f>ROUND((B10+C10/2)*Eingabe!$B$9,2)</f>
        <v>2285.35</v>
      </c>
      <c r="E10" s="5">
        <f>ROUND(D10*Eingabe!$B$12,2)</f>
        <v>421.93</v>
      </c>
      <c r="F10" s="5">
        <f>ROUND((B10+C10/2)*Eingabe!$B$10,2)</f>
        <v>6880.51</v>
      </c>
      <c r="G10" s="5">
        <f>MAX(ROUND(MIN(ROUND((B10+C10/2)*Eingabe!$B$13*0.7,2),F10)*Eingabe!$B$12,2)-E10,0)</f>
        <v>0</v>
      </c>
      <c r="H10" s="5">
        <f t="shared" si="0"/>
        <v>132455.39000000001</v>
      </c>
    </row>
    <row r="11" spans="1:8" x14ac:dyDescent="0.2">
      <c r="A11">
        <f t="shared" si="1"/>
        <v>2031</v>
      </c>
      <c r="B11" s="5">
        <f t="shared" si="2"/>
        <v>132455.39000000001</v>
      </c>
      <c r="C11" s="5">
        <f>Eingabe!$B$3</f>
        <v>3000</v>
      </c>
      <c r="D11" s="5">
        <f>ROUND((B11+C11/2)*Eingabe!$B$9,2)</f>
        <v>2504.9699999999998</v>
      </c>
      <c r="E11" s="5">
        <f>ROUND(D11*Eingabe!$B$12,2)</f>
        <v>462.48</v>
      </c>
      <c r="F11" s="5">
        <f>ROUND((B11+C11/2)*Eingabe!$B$10,2)</f>
        <v>7541.69</v>
      </c>
      <c r="G11" s="5">
        <f>MAX(ROUND(MIN(ROUND((B11+C11/2)*Eingabe!$B$13*0.7,2),F11)*Eingabe!$B$12,2)-E11,0)</f>
        <v>0</v>
      </c>
      <c r="H11" s="5">
        <f t="shared" si="0"/>
        <v>145039.57</v>
      </c>
    </row>
    <row r="12" spans="1:8" x14ac:dyDescent="0.2">
      <c r="A12">
        <f t="shared" si="1"/>
        <v>2032</v>
      </c>
      <c r="B12" s="5">
        <f t="shared" si="2"/>
        <v>145039.57</v>
      </c>
      <c r="C12" s="5">
        <f>Eingabe!$B$3</f>
        <v>3000</v>
      </c>
      <c r="D12" s="5">
        <f>ROUND((B12+C12/2)*Eingabe!$B$9,2)</f>
        <v>2740.29</v>
      </c>
      <c r="E12" s="5">
        <f>ROUND(D12*Eingabe!$B$12,2)</f>
        <v>505.93</v>
      </c>
      <c r="F12" s="5">
        <f>ROUND((B12+C12/2)*Eingabe!$B$10,2)</f>
        <v>8250.18</v>
      </c>
      <c r="G12" s="5">
        <f>MAX(ROUND(MIN(ROUND((B12+C12/2)*Eingabe!$B$13*0.7,2),F12)*Eingabe!$B$12,2)-E12,0)</f>
        <v>0</v>
      </c>
      <c r="H12" s="5">
        <f t="shared" si="0"/>
        <v>158524.11000000002</v>
      </c>
    </row>
    <row r="13" spans="1:8" x14ac:dyDescent="0.2">
      <c r="A13">
        <f t="shared" si="1"/>
        <v>2033</v>
      </c>
      <c r="B13" s="5">
        <f t="shared" si="2"/>
        <v>158524.11000000002</v>
      </c>
      <c r="C13" s="5">
        <f>Eingabe!$B$3</f>
        <v>3000</v>
      </c>
      <c r="D13" s="5">
        <f>ROUND((B13+C13/2)*Eingabe!$B$9,2)</f>
        <v>2992.45</v>
      </c>
      <c r="E13" s="5">
        <f>ROUND(D13*Eingabe!$B$12,2)</f>
        <v>552.48</v>
      </c>
      <c r="F13" s="5">
        <f>ROUND((B13+C13/2)*Eingabe!$B$10,2)</f>
        <v>9009.36</v>
      </c>
      <c r="G13" s="5">
        <f>MAX(ROUND(MIN(ROUND((B13+C13/2)*Eingabe!$B$13*0.7,2),F13)*Eingabe!$B$12,2)-E13,0)</f>
        <v>0</v>
      </c>
      <c r="H13" s="5">
        <f t="shared" si="0"/>
        <v>172973.44</v>
      </c>
    </row>
    <row r="14" spans="1:8" x14ac:dyDescent="0.2">
      <c r="A14">
        <f t="shared" si="1"/>
        <v>2034</v>
      </c>
      <c r="B14" s="5">
        <f t="shared" si="2"/>
        <v>172973.44</v>
      </c>
      <c r="C14" s="5">
        <f>Eingabe!$B$3</f>
        <v>3000</v>
      </c>
      <c r="D14" s="5">
        <f>ROUND((B14+C14/2)*Eingabe!$B$9,2)</f>
        <v>3262.65</v>
      </c>
      <c r="E14" s="5">
        <f>ROUND(D14*Eingabe!$B$12,2)</f>
        <v>602.37</v>
      </c>
      <c r="F14" s="5">
        <f>ROUND((B14+C14/2)*Eingabe!$B$10,2)</f>
        <v>9822.85</v>
      </c>
      <c r="G14" s="5">
        <f>MAX(ROUND(MIN(ROUND((B14+C14/2)*Eingabe!$B$13*0.7,2),F14)*Eingabe!$B$12,2)-E14,0)</f>
        <v>0</v>
      </c>
      <c r="H14" s="5">
        <f t="shared" si="0"/>
        <v>188456.57</v>
      </c>
    </row>
    <row r="15" spans="1:8" x14ac:dyDescent="0.2">
      <c r="A15">
        <f t="shared" si="1"/>
        <v>2035</v>
      </c>
      <c r="B15" s="5">
        <f t="shared" si="2"/>
        <v>188456.57</v>
      </c>
      <c r="C15" s="5">
        <f>Eingabe!$B$3</f>
        <v>3000</v>
      </c>
      <c r="D15" s="5">
        <f>ROUND((B15+C15/2)*Eingabe!$B$9,2)</f>
        <v>3552.19</v>
      </c>
      <c r="E15" s="5">
        <f>ROUND(D15*Eingabe!$B$12,2)</f>
        <v>655.82</v>
      </c>
      <c r="F15" s="5">
        <f>ROUND((B15+C15/2)*Eingabe!$B$10,2)</f>
        <v>10694.55</v>
      </c>
      <c r="G15" s="5">
        <f>MAX(ROUND(MIN(ROUND((B15+C15/2)*Eingabe!$B$13*0.7,2),F15)*Eingabe!$B$12,2)-E15,0)</f>
        <v>0</v>
      </c>
      <c r="H15" s="5">
        <f t="shared" si="0"/>
        <v>205047.49</v>
      </c>
    </row>
    <row r="16" spans="1:8" x14ac:dyDescent="0.2">
      <c r="A16">
        <f t="shared" si="1"/>
        <v>2036</v>
      </c>
      <c r="B16" s="5">
        <f t="shared" si="2"/>
        <v>205047.49</v>
      </c>
      <c r="C16" s="5">
        <f>Eingabe!$B$3</f>
        <v>3000</v>
      </c>
      <c r="D16" s="5">
        <f>ROUND((B16+C16/2)*Eingabe!$B$9,2)</f>
        <v>3862.44</v>
      </c>
      <c r="E16" s="5">
        <f>ROUND(D16*Eingabe!$B$12,2)</f>
        <v>713.1</v>
      </c>
      <c r="F16" s="5">
        <f>ROUND((B16+C16/2)*Eingabe!$B$10,2)</f>
        <v>11628.62</v>
      </c>
      <c r="G16" s="5">
        <f>MAX(ROUND(MIN(ROUND((B16+C16/2)*Eingabe!$B$13*0.7,2),F16)*Eingabe!$B$12,2)-E16,0)</f>
        <v>0</v>
      </c>
      <c r="H16" s="5">
        <f t="shared" si="0"/>
        <v>222825.44999999998</v>
      </c>
    </row>
    <row r="17" spans="1:8" x14ac:dyDescent="0.2">
      <c r="A17">
        <f t="shared" si="1"/>
        <v>2037</v>
      </c>
      <c r="B17" s="5">
        <f t="shared" si="2"/>
        <v>222825.44999999998</v>
      </c>
      <c r="C17" s="5">
        <f>Eingabe!$B$3</f>
        <v>3000</v>
      </c>
      <c r="D17" s="5">
        <f>ROUND((B17+C17/2)*Eingabe!$B$9,2)</f>
        <v>4194.8900000000003</v>
      </c>
      <c r="E17" s="5">
        <f>ROUND(D17*Eingabe!$B$12,2)</f>
        <v>774.48</v>
      </c>
      <c r="F17" s="5">
        <f>ROUND((B17+C17/2)*Eingabe!$B$10,2)</f>
        <v>12629.52</v>
      </c>
      <c r="G17" s="5">
        <f>MAX(ROUND(MIN(ROUND((B17+C17/2)*Eingabe!$B$13*0.7,2),F17)*Eingabe!$B$12,2)-E17,0)</f>
        <v>0</v>
      </c>
      <c r="H17" s="5">
        <f t="shared" si="0"/>
        <v>241875.37999999998</v>
      </c>
    </row>
    <row r="18" spans="1:8" x14ac:dyDescent="0.2">
      <c r="A18">
        <f t="shared" si="1"/>
        <v>2038</v>
      </c>
      <c r="B18" s="5">
        <f t="shared" si="2"/>
        <v>241875.37999999998</v>
      </c>
      <c r="C18" s="5">
        <f>Eingabe!$B$3</f>
        <v>3000</v>
      </c>
      <c r="D18" s="5">
        <f>ROUND((B18+C18/2)*Eingabe!$B$9,2)</f>
        <v>4551.12</v>
      </c>
      <c r="E18" s="5">
        <f>ROUND(D18*Eingabe!$B$12,2)</f>
        <v>840.25</v>
      </c>
      <c r="F18" s="5">
        <f>ROUND((B18+C18/2)*Eingabe!$B$10,2)</f>
        <v>13702.03</v>
      </c>
      <c r="G18" s="5">
        <f>MAX(ROUND(MIN(ROUND((B18+C18/2)*Eingabe!$B$13*0.7,2),F18)*Eingabe!$B$12,2)-E18,0)</f>
        <v>0</v>
      </c>
      <c r="H18" s="5">
        <f t="shared" si="0"/>
        <v>262288.27999999997</v>
      </c>
    </row>
    <row r="19" spans="1:8" x14ac:dyDescent="0.2">
      <c r="A19">
        <f t="shared" si="1"/>
        <v>2039</v>
      </c>
      <c r="B19" s="5">
        <f t="shared" si="2"/>
        <v>262288.27999999997</v>
      </c>
      <c r="C19" s="5">
        <f>Eingabe!$B$3</f>
        <v>3000</v>
      </c>
      <c r="D19" s="5">
        <f>ROUND((B19+C19/2)*Eingabe!$B$9,2)</f>
        <v>4932.84</v>
      </c>
      <c r="E19" s="5">
        <f>ROUND(D19*Eingabe!$B$12,2)</f>
        <v>910.73</v>
      </c>
      <c r="F19" s="5">
        <f>ROUND((B19+C19/2)*Eingabe!$B$10,2)</f>
        <v>14851.28</v>
      </c>
      <c r="G19" s="5">
        <f>MAX(ROUND(MIN(ROUND((B19+C19/2)*Eingabe!$B$13*0.7,2),F19)*Eingabe!$B$12,2)-E19,0)</f>
        <v>0</v>
      </c>
      <c r="H19" s="5">
        <f t="shared" si="0"/>
        <v>284161.67000000004</v>
      </c>
    </row>
    <row r="20" spans="1:8" x14ac:dyDescent="0.2">
      <c r="A20">
        <f t="shared" si="1"/>
        <v>2040</v>
      </c>
      <c r="B20" s="5">
        <f t="shared" si="2"/>
        <v>284161.67000000004</v>
      </c>
      <c r="C20" s="5">
        <f>Eingabe!$B$3</f>
        <v>3000</v>
      </c>
      <c r="D20" s="5">
        <f>ROUND((B20+C20/2)*Eingabe!$B$9,2)</f>
        <v>5341.87</v>
      </c>
      <c r="E20" s="5">
        <f>ROUND(D20*Eingabe!$B$12,2)</f>
        <v>986.24</v>
      </c>
      <c r="F20" s="5">
        <f>ROUND((B20+C20/2)*Eingabe!$B$10,2)</f>
        <v>16082.75</v>
      </c>
      <c r="G20" s="5">
        <f>MAX(ROUND(MIN(ROUND((B20+C20/2)*Eingabe!$B$13*0.7,2),F20)*Eingabe!$B$12,2)-E20,0)</f>
        <v>0</v>
      </c>
      <c r="H20" s="5">
        <f t="shared" si="0"/>
        <v>307600.05000000005</v>
      </c>
    </row>
    <row r="21" spans="1:8" x14ac:dyDescent="0.2">
      <c r="A21">
        <f t="shared" si="1"/>
        <v>2041</v>
      </c>
      <c r="B21" s="5">
        <f t="shared" si="2"/>
        <v>307600.05000000005</v>
      </c>
      <c r="C21" s="5">
        <f>Eingabe!$B$3</f>
        <v>3000</v>
      </c>
      <c r="D21" s="5">
        <f>ROUND((B21+C21/2)*Eingabe!$B$9,2)</f>
        <v>5780.17</v>
      </c>
      <c r="E21" s="5">
        <f>ROUND(D21*Eingabe!$B$12,2)</f>
        <v>1067.1600000000001</v>
      </c>
      <c r="F21" s="5">
        <f>ROUND((B21+C21/2)*Eingabe!$B$10,2)</f>
        <v>17402.330000000002</v>
      </c>
      <c r="G21" s="5">
        <f>MAX(ROUND(MIN(ROUND((B21+C21/2)*Eingabe!$B$13*0.7,2),F21)*Eingabe!$B$12,2)-E21,0)</f>
        <v>0</v>
      </c>
      <c r="H21" s="5">
        <f t="shared" si="0"/>
        <v>332715.39000000007</v>
      </c>
    </row>
    <row r="22" spans="1:8" x14ac:dyDescent="0.2">
      <c r="A22">
        <f t="shared" si="1"/>
        <v>2042</v>
      </c>
      <c r="B22" s="5">
        <f t="shared" si="2"/>
        <v>332715.39000000007</v>
      </c>
      <c r="C22" s="5">
        <f>Eingabe!$B$3</f>
        <v>3000</v>
      </c>
      <c r="D22" s="5">
        <f>ROUND((B22+C22/2)*Eingabe!$B$9,2)</f>
        <v>6249.83</v>
      </c>
      <c r="E22" s="5">
        <f>ROUND(D22*Eingabe!$B$12,2)</f>
        <v>1153.8699999999999</v>
      </c>
      <c r="F22" s="5">
        <f>ROUND((B22+C22/2)*Eingabe!$B$10,2)</f>
        <v>18816.330000000002</v>
      </c>
      <c r="G22" s="5">
        <f>MAX(ROUND(MIN(ROUND((B22+C22/2)*Eingabe!$B$13*0.7,2),F22)*Eingabe!$B$12,2)-E22,0)</f>
        <v>0</v>
      </c>
      <c r="H22" s="5">
        <f t="shared" si="0"/>
        <v>359627.68000000011</v>
      </c>
    </row>
    <row r="23" spans="1:8" x14ac:dyDescent="0.2">
      <c r="A23">
        <f t="shared" si="1"/>
        <v>2043</v>
      </c>
      <c r="B23" s="5">
        <f t="shared" si="2"/>
        <v>359627.68000000011</v>
      </c>
      <c r="C23" s="5">
        <f>Eingabe!$B$3</f>
        <v>3000</v>
      </c>
      <c r="D23" s="5">
        <f>ROUND((B23+C23/2)*Eingabe!$B$9,2)</f>
        <v>6753.09</v>
      </c>
      <c r="E23" s="5">
        <f>ROUND(D23*Eingabe!$B$12,2)</f>
        <v>1246.79</v>
      </c>
      <c r="F23" s="5">
        <f>ROUND((B23+C23/2)*Eingabe!$B$10,2)</f>
        <v>20331.490000000002</v>
      </c>
      <c r="G23" s="5">
        <f>MAX(ROUND(MIN(ROUND((B23+C23/2)*Eingabe!$B$13*0.7,2),F23)*Eingabe!$B$12,2)-E23,0)</f>
        <v>0</v>
      </c>
      <c r="H23" s="5">
        <f t="shared" si="0"/>
        <v>388465.47000000015</v>
      </c>
    </row>
    <row r="24" spans="1:8" x14ac:dyDescent="0.2">
      <c r="A24">
        <f t="shared" si="1"/>
        <v>2044</v>
      </c>
      <c r="B24" s="5">
        <f t="shared" si="2"/>
        <v>388465.47000000015</v>
      </c>
      <c r="C24" s="5">
        <f>Eingabe!$B$3</f>
        <v>3000</v>
      </c>
      <c r="D24" s="5">
        <f>ROUND((B24+C24/2)*Eingabe!$B$9,2)</f>
        <v>7292.35</v>
      </c>
      <c r="E24" s="5">
        <f>ROUND(D24*Eingabe!$B$12,2)</f>
        <v>1346.35</v>
      </c>
      <c r="F24" s="5">
        <f>ROUND((B24+C24/2)*Eingabe!$B$10,2)</f>
        <v>21955.06</v>
      </c>
      <c r="G24" s="5">
        <f>MAX(ROUND(MIN(ROUND((B24+C24/2)*Eingabe!$B$13*0.7,2),F24)*Eingabe!$B$12,2)-E24,0)</f>
        <v>0</v>
      </c>
      <c r="H24" s="5">
        <f t="shared" si="0"/>
        <v>419366.53000000014</v>
      </c>
    </row>
    <row r="25" spans="1:8" x14ac:dyDescent="0.2">
      <c r="A25">
        <f t="shared" si="1"/>
        <v>2045</v>
      </c>
      <c r="B25" s="5">
        <f t="shared" si="2"/>
        <v>419366.53000000014</v>
      </c>
      <c r="C25" s="5">
        <f>Eingabe!$B$3</f>
        <v>3000</v>
      </c>
      <c r="D25" s="5">
        <f>ROUND((B25+C25/2)*Eingabe!$B$9,2)</f>
        <v>7870.2</v>
      </c>
      <c r="E25" s="5">
        <f>ROUND(D25*Eingabe!$B$12,2)</f>
        <v>1453.04</v>
      </c>
      <c r="F25" s="5">
        <f>ROUND((B25+C25/2)*Eingabe!$B$10,2)</f>
        <v>23694.79</v>
      </c>
      <c r="G25" s="5">
        <f>MAX(ROUND(MIN(ROUND((B25+C25/2)*Eingabe!$B$13*0.7,2),F25)*Eingabe!$B$12,2)-E25,0)</f>
        <v>0</v>
      </c>
      <c r="H25" s="5">
        <f t="shared" si="0"/>
        <v>452478.48000000016</v>
      </c>
    </row>
    <row r="26" spans="1:8" x14ac:dyDescent="0.2">
      <c r="A26">
        <f t="shared" si="1"/>
        <v>2046</v>
      </c>
      <c r="B26" s="5">
        <f t="shared" si="2"/>
        <v>452478.48000000016</v>
      </c>
      <c r="C26" s="5">
        <f>Eingabe!$B$3</f>
        <v>3000</v>
      </c>
      <c r="D26" s="5">
        <f>ROUND((B26+C26/2)*Eingabe!$B$9,2)</f>
        <v>8489.4</v>
      </c>
      <c r="E26" s="5">
        <f>ROUND(D26*Eingabe!$B$12,2)</f>
        <v>1567.36</v>
      </c>
      <c r="F26" s="5">
        <f>ROUND((B26+C26/2)*Eingabe!$B$10,2)</f>
        <v>25558.99</v>
      </c>
      <c r="G26" s="5">
        <f>MAX(ROUND(MIN(ROUND((B26+C26/2)*Eingabe!$B$13*0.7,2),F26)*Eingabe!$B$12,2)-E26,0)</f>
        <v>0</v>
      </c>
      <c r="H26" s="5">
        <f t="shared" si="0"/>
        <v>487959.51000000018</v>
      </c>
    </row>
    <row r="27" spans="1:8" x14ac:dyDescent="0.2">
      <c r="A27">
        <f t="shared" si="1"/>
        <v>2047</v>
      </c>
      <c r="B27" s="5">
        <f t="shared" si="2"/>
        <v>487959.51000000018</v>
      </c>
      <c r="C27" s="5">
        <f>Eingabe!$B$3</f>
        <v>3000</v>
      </c>
      <c r="D27" s="5">
        <f>ROUND((B27+C27/2)*Eingabe!$B$9,2)</f>
        <v>9152.89</v>
      </c>
      <c r="E27" s="5">
        <f>ROUND(D27*Eingabe!$B$12,2)</f>
        <v>1689.85</v>
      </c>
      <c r="F27" s="5">
        <f>ROUND((B27+C27/2)*Eingabe!$B$10,2)</f>
        <v>27556.57</v>
      </c>
      <c r="G27" s="5">
        <f>MAX(ROUND(MIN(ROUND((B27+C27/2)*Eingabe!$B$13*0.7,2),F27)*Eingabe!$B$12,2)-E27,0)</f>
        <v>0</v>
      </c>
      <c r="H27" s="5">
        <f t="shared" si="0"/>
        <v>525979.12000000023</v>
      </c>
    </row>
    <row r="28" spans="1:8" x14ac:dyDescent="0.2">
      <c r="A28">
        <f t="shared" si="1"/>
        <v>2048</v>
      </c>
      <c r="B28" s="5">
        <f t="shared" si="2"/>
        <v>525979.12000000023</v>
      </c>
      <c r="C28" s="5">
        <f>Eingabe!$B$3</f>
        <v>3000</v>
      </c>
      <c r="D28" s="5">
        <f>ROUND((B28+C28/2)*Eingabe!$B$9,2)</f>
        <v>9863.86</v>
      </c>
      <c r="E28" s="5">
        <f>ROUND(D28*Eingabe!$B$12,2)</f>
        <v>1821.12</v>
      </c>
      <c r="F28" s="5">
        <f>ROUND((B28+C28/2)*Eingabe!$B$10,2)</f>
        <v>29697.07</v>
      </c>
      <c r="G28" s="5">
        <f>MAX(ROUND(MIN(ROUND((B28+C28/2)*Eingabe!$B$13*0.7,2),F28)*Eingabe!$B$12,2)-E28,0)</f>
        <v>0</v>
      </c>
      <c r="H28" s="5">
        <f t="shared" si="0"/>
        <v>566718.93000000017</v>
      </c>
    </row>
    <row r="29" spans="1:8" x14ac:dyDescent="0.2">
      <c r="A29">
        <f t="shared" si="1"/>
        <v>2049</v>
      </c>
      <c r="B29" s="5">
        <f t="shared" si="2"/>
        <v>566718.93000000017</v>
      </c>
      <c r="C29" s="5">
        <f>Eingabe!$B$3</f>
        <v>3000</v>
      </c>
      <c r="D29" s="5">
        <f>ROUND((B29+C29/2)*Eingabe!$B$9,2)</f>
        <v>10625.69</v>
      </c>
      <c r="E29" s="5">
        <f>ROUND(D29*Eingabe!$B$12,2)</f>
        <v>1961.77</v>
      </c>
      <c r="F29" s="5">
        <f>ROUND((B29+C29/2)*Eingabe!$B$10,2)</f>
        <v>31990.73</v>
      </c>
      <c r="G29" s="5">
        <f>MAX(ROUND(MIN(ROUND((B29+C29/2)*Eingabe!$B$13*0.7,2),F29)*Eingabe!$B$12,2)-E29,0)</f>
        <v>0</v>
      </c>
      <c r="H29" s="5">
        <f t="shared" si="0"/>
        <v>610373.58000000007</v>
      </c>
    </row>
    <row r="30" spans="1:8" x14ac:dyDescent="0.2">
      <c r="A30">
        <f t="shared" si="1"/>
        <v>2050</v>
      </c>
      <c r="B30" s="5">
        <f t="shared" si="2"/>
        <v>610373.58000000007</v>
      </c>
      <c r="C30" s="5">
        <f>Eingabe!$B$3</f>
        <v>3000</v>
      </c>
      <c r="D30" s="5">
        <f>ROUND((B30+C30/2)*Eingabe!$B$9,2)</f>
        <v>11442.04</v>
      </c>
      <c r="E30" s="5">
        <f>ROUND(D30*Eingabe!$B$12,2)</f>
        <v>2112.4899999999998</v>
      </c>
      <c r="F30" s="5">
        <f>ROUND((B30+C30/2)*Eingabe!$B$10,2)</f>
        <v>34448.480000000003</v>
      </c>
      <c r="G30" s="5">
        <f>MAX(ROUND(MIN(ROUND((B30+C30/2)*Eingabe!$B$13*0.7,2),F30)*Eingabe!$B$12,2)-E30,0)</f>
        <v>0</v>
      </c>
      <c r="H30" s="5">
        <f t="shared" si="0"/>
        <v>657151.6100000001</v>
      </c>
    </row>
    <row r="31" spans="1:8" x14ac:dyDescent="0.2">
      <c r="A31">
        <f t="shared" si="1"/>
        <v>2051</v>
      </c>
      <c r="B31" s="5">
        <f t="shared" si="2"/>
        <v>657151.6100000001</v>
      </c>
      <c r="C31" s="5">
        <f>Eingabe!$B$3</f>
        <v>3000</v>
      </c>
      <c r="D31" s="5">
        <f>ROUND((B31+C31/2)*Eingabe!$B$9,2)</f>
        <v>12316.79</v>
      </c>
      <c r="E31" s="5">
        <f>ROUND(D31*Eingabe!$B$12,2)</f>
        <v>2273.9899999999998</v>
      </c>
      <c r="F31" s="5">
        <f>ROUND((B31+C31/2)*Eingabe!$B$10,2)</f>
        <v>37082.089999999997</v>
      </c>
      <c r="G31" s="5">
        <f>MAX(ROUND(MIN(ROUND((B31+C31/2)*Eingabe!$B$13*0.7,2),F31)*Eingabe!$B$12,2)-E31,0)</f>
        <v>0</v>
      </c>
      <c r="H31" s="5">
        <f t="shared" si="0"/>
        <v>707276.50000000012</v>
      </c>
    </row>
    <row r="32" spans="1:8" x14ac:dyDescent="0.2">
      <c r="A32">
        <f t="shared" si="1"/>
        <v>2052</v>
      </c>
      <c r="B32" s="5">
        <f t="shared" si="2"/>
        <v>707276.50000000012</v>
      </c>
      <c r="C32" s="5">
        <f>Eingabe!$B$3</f>
        <v>3000</v>
      </c>
      <c r="D32" s="5">
        <f>ROUND((B32+C32/2)*Eingabe!$B$9,2)</f>
        <v>13254.12</v>
      </c>
      <c r="E32" s="5">
        <f>ROUND(D32*Eingabe!$B$12,2)</f>
        <v>2447.04</v>
      </c>
      <c r="F32" s="5">
        <f>ROUND((B32+C32/2)*Eingabe!$B$10,2)</f>
        <v>39904.120000000003</v>
      </c>
      <c r="G32" s="5">
        <f>MAX(ROUND(MIN(ROUND((B32+C32/2)*Eingabe!$B$13*0.7,2),F32)*Eingabe!$B$12,2)-E32,0)</f>
        <v>0</v>
      </c>
      <c r="H32" s="5">
        <f t="shared" si="0"/>
        <v>760987.70000000007</v>
      </c>
    </row>
    <row r="33" spans="1:8" x14ac:dyDescent="0.2">
      <c r="A33">
        <f t="shared" si="1"/>
        <v>2053</v>
      </c>
      <c r="B33" s="5">
        <f t="shared" si="2"/>
        <v>760987.70000000007</v>
      </c>
      <c r="C33" s="5">
        <f>Eingabe!$B$3</f>
        <v>3000</v>
      </c>
      <c r="D33" s="5">
        <f>ROUND((B33+C33/2)*Eingabe!$B$9,2)</f>
        <v>14258.52</v>
      </c>
      <c r="E33" s="5">
        <f>ROUND(D33*Eingabe!$B$12,2)</f>
        <v>2632.48</v>
      </c>
      <c r="F33" s="5">
        <f>ROUND((B33+C33/2)*Eingabe!$B$10,2)</f>
        <v>42928.06</v>
      </c>
      <c r="G33" s="5">
        <f>MAX(ROUND(MIN(ROUND((B33+C33/2)*Eingabe!$B$13*0.7,2),F33)*Eingabe!$B$12,2)-E33,0)</f>
        <v>0</v>
      </c>
      <c r="H33" s="5">
        <f t="shared" si="0"/>
        <v>818541.8</v>
      </c>
    </row>
    <row r="34" spans="1:8" x14ac:dyDescent="0.2">
      <c r="A34">
        <f t="shared" si="1"/>
        <v>2054</v>
      </c>
      <c r="B34" s="5">
        <f t="shared" si="2"/>
        <v>818541.8</v>
      </c>
      <c r="C34" s="5">
        <f>Eingabe!$B$3</f>
        <v>3000</v>
      </c>
      <c r="D34" s="5">
        <f>ROUND((B34+C34/2)*Eingabe!$B$9,2)</f>
        <v>15334.78</v>
      </c>
      <c r="E34" s="5">
        <f>ROUND(D34*Eingabe!$B$12,2)</f>
        <v>2831.18</v>
      </c>
      <c r="F34" s="5">
        <f>ROUND((B34+C34/2)*Eingabe!$B$10,2)</f>
        <v>46168.35</v>
      </c>
      <c r="G34" s="5">
        <f>MAX(ROUND(MIN(ROUND((B34+C34/2)*Eingabe!$B$13*0.7,2),F34)*Eingabe!$B$12,2)-E34,0)</f>
        <v>0</v>
      </c>
      <c r="H34" s="5">
        <f t="shared" si="0"/>
        <v>880213.75</v>
      </c>
    </row>
    <row r="35" spans="1:8" x14ac:dyDescent="0.2">
      <c r="A35">
        <f t="shared" si="1"/>
        <v>2055</v>
      </c>
      <c r="B35" s="5">
        <f t="shared" si="2"/>
        <v>880213.75</v>
      </c>
      <c r="C35" s="5">
        <f>Eingabe!$B$3</f>
        <v>3000</v>
      </c>
      <c r="D35" s="5">
        <f>ROUND((B35+C35/2)*Eingabe!$B$9,2)</f>
        <v>16488.05</v>
      </c>
      <c r="E35" s="5">
        <f>ROUND(D35*Eingabe!$B$12,2)</f>
        <v>3044.11</v>
      </c>
      <c r="F35" s="5">
        <f>ROUND((B35+C35/2)*Eingabe!$B$10,2)</f>
        <v>49640.480000000003</v>
      </c>
      <c r="G35" s="5">
        <f>MAX(ROUND(MIN(ROUND((B35+C35/2)*Eingabe!$B$13*0.7,2),F35)*Eingabe!$B$12,2)-E35,0)</f>
        <v>0</v>
      </c>
      <c r="H35" s="5">
        <f t="shared" si="0"/>
        <v>946298.17</v>
      </c>
    </row>
    <row r="36" spans="1:8" x14ac:dyDescent="0.2">
      <c r="A36" s="2" t="s">
        <v>31</v>
      </c>
      <c r="B36" s="5">
        <f t="shared" si="2"/>
        <v>946298.17</v>
      </c>
      <c r="G36" s="5">
        <f>ROUND(SUM(F4:F35)*Eingabe!$B$12,2)-SUM(G4:G35)</f>
        <v>114087.73</v>
      </c>
      <c r="H36" s="5">
        <f t="shared" si="0"/>
        <v>832210.44000000006</v>
      </c>
    </row>
    <row r="38" spans="1:8" x14ac:dyDescent="0.2">
      <c r="A38" s="11" t="s">
        <v>32</v>
      </c>
      <c r="B38" s="11"/>
      <c r="C38" s="11"/>
      <c r="D38" s="11"/>
      <c r="E38" s="11"/>
      <c r="F38" s="11"/>
      <c r="G38" s="11"/>
      <c r="H38" s="7">
        <f>H35</f>
        <v>946298.17</v>
      </c>
    </row>
    <row r="39" spans="1:8" x14ac:dyDescent="0.2">
      <c r="A39" s="11" t="s">
        <v>33</v>
      </c>
      <c r="B39" s="11"/>
      <c r="C39" s="11"/>
      <c r="D39" s="11"/>
      <c r="E39" s="11"/>
      <c r="F39" s="11"/>
      <c r="G39" s="11"/>
      <c r="H39" s="7">
        <f>H36</f>
        <v>832210.44000000006</v>
      </c>
    </row>
  </sheetData>
  <mergeCells count="9">
    <mergeCell ref="A38:G38"/>
    <mergeCell ref="A39:G39"/>
    <mergeCell ref="A1:H1"/>
    <mergeCell ref="A2:A3"/>
    <mergeCell ref="B2:B3"/>
    <mergeCell ref="C2:C3"/>
    <mergeCell ref="D2:E2"/>
    <mergeCell ref="F2:G2"/>
    <mergeCell ref="H2:H3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6"/>
  <sheetViews>
    <sheetView zoomScale="130" zoomScaleNormal="130" workbookViewId="0">
      <selection sqref="A1:H1"/>
    </sheetView>
  </sheetViews>
  <sheetFormatPr baseColWidth="10" defaultColWidth="9.140625" defaultRowHeight="12.75" x14ac:dyDescent="0.2"/>
  <cols>
    <col min="1" max="8" width="15.28515625" customWidth="1"/>
    <col min="9" max="1025" width="11.5703125"/>
  </cols>
  <sheetData>
    <row r="1" spans="1:8" x14ac:dyDescent="0.2">
      <c r="A1" s="12" t="s">
        <v>20</v>
      </c>
      <c r="B1" s="12"/>
      <c r="C1" s="12"/>
      <c r="D1" s="12"/>
      <c r="E1" s="12"/>
      <c r="F1" s="12"/>
      <c r="G1" s="12"/>
      <c r="H1" s="12"/>
    </row>
    <row r="2" spans="1:8" ht="12.75" customHeight="1" x14ac:dyDescent="0.2">
      <c r="A2" s="13" t="s">
        <v>21</v>
      </c>
      <c r="B2" s="13" t="s">
        <v>22</v>
      </c>
      <c r="C2" s="13" t="s">
        <v>23</v>
      </c>
      <c r="D2" s="13" t="s">
        <v>24</v>
      </c>
      <c r="E2" s="13"/>
      <c r="F2" s="13" t="s">
        <v>25</v>
      </c>
      <c r="G2" s="13"/>
      <c r="H2" s="13" t="s">
        <v>26</v>
      </c>
    </row>
    <row r="3" spans="1:8" x14ac:dyDescent="0.2">
      <c r="A3" s="13"/>
      <c r="B3" s="13" t="s">
        <v>27</v>
      </c>
      <c r="C3" s="13"/>
      <c r="D3" s="1" t="s">
        <v>28</v>
      </c>
      <c r="E3" s="1" t="s">
        <v>29</v>
      </c>
      <c r="F3" s="1" t="s">
        <v>28</v>
      </c>
      <c r="G3" s="1" t="s">
        <v>29</v>
      </c>
      <c r="H3" s="13" t="s">
        <v>30</v>
      </c>
    </row>
    <row r="4" spans="1:8" x14ac:dyDescent="0.2">
      <c r="A4">
        <v>2024</v>
      </c>
      <c r="B4" s="5">
        <f>Eingabe!$B$2</f>
        <v>65000</v>
      </c>
      <c r="C4" s="5">
        <v>0</v>
      </c>
      <c r="D4" s="5">
        <f>ROUND((B4+C4/2)*Eingabe!$B$9,2)</f>
        <v>1215.5</v>
      </c>
      <c r="E4" s="5">
        <f>ROUND(D4*Eingabe!$B$12,2)</f>
        <v>224.41</v>
      </c>
      <c r="F4" s="5">
        <f>ROUND((B4+C4/2)*Eingabe!$B$10,2)</f>
        <v>3659.5</v>
      </c>
      <c r="G4" s="5">
        <f>MAX(ROUND(MIN(ROUND((B4+C4/2)*Eingabe!$B$13*0.7,2),F4)*Eingabe!$B$12,2)-E4,0)</f>
        <v>0</v>
      </c>
      <c r="H4" s="5">
        <f t="shared" ref="H4:H36" si="0">B4+C4+D4-E4+F4-G4</f>
        <v>69650.59</v>
      </c>
    </row>
    <row r="5" spans="1:8" x14ac:dyDescent="0.2">
      <c r="A5">
        <f t="shared" ref="A5:A35" si="1">A4+1</f>
        <v>2025</v>
      </c>
      <c r="B5" s="5">
        <f t="shared" ref="B5:B36" si="2">H4</f>
        <v>69650.59</v>
      </c>
      <c r="C5" s="5">
        <v>0</v>
      </c>
      <c r="D5" s="5">
        <f>ROUND((B5+C5/2)*Eingabe!$B$9,2)</f>
        <v>1302.47</v>
      </c>
      <c r="E5" s="5">
        <f>ROUND(D5*Eingabe!$B$12,2)</f>
        <v>240.47</v>
      </c>
      <c r="F5" s="5">
        <f>ROUND((B5+C5/2)*Eingabe!$B$10,2)</f>
        <v>3921.33</v>
      </c>
      <c r="G5" s="5">
        <f>MAX(ROUND(MIN(ROUND((B5+C5/2)*Eingabe!$B$13*0.7,2),F5)*Eingabe!$B$12,2)-E5,0)</f>
        <v>0</v>
      </c>
      <c r="H5" s="5">
        <f t="shared" si="0"/>
        <v>74633.919999999998</v>
      </c>
    </row>
    <row r="6" spans="1:8" x14ac:dyDescent="0.2">
      <c r="A6">
        <f t="shared" si="1"/>
        <v>2026</v>
      </c>
      <c r="B6" s="5">
        <f t="shared" si="2"/>
        <v>74633.919999999998</v>
      </c>
      <c r="C6" s="5">
        <v>0</v>
      </c>
      <c r="D6" s="5">
        <f>ROUND((B6+C6/2)*Eingabe!$B$9,2)</f>
        <v>1395.65</v>
      </c>
      <c r="E6" s="5">
        <f>ROUND(D6*Eingabe!$B$12,2)</f>
        <v>257.67</v>
      </c>
      <c r="F6" s="5">
        <f>ROUND((B6+C6/2)*Eingabe!$B$10,2)</f>
        <v>4201.8900000000003</v>
      </c>
      <c r="G6" s="5">
        <f>MAX(ROUND(MIN(ROUND((B6+C6/2)*Eingabe!$B$13*0.7,2),F6)*Eingabe!$B$12,2)-E6,0)</f>
        <v>0</v>
      </c>
      <c r="H6" s="5">
        <f t="shared" si="0"/>
        <v>79973.789999999994</v>
      </c>
    </row>
    <row r="7" spans="1:8" x14ac:dyDescent="0.2">
      <c r="A7">
        <f t="shared" si="1"/>
        <v>2027</v>
      </c>
      <c r="B7" s="5">
        <f t="shared" si="2"/>
        <v>79973.789999999994</v>
      </c>
      <c r="C7" s="5">
        <v>0</v>
      </c>
      <c r="D7" s="5">
        <f>ROUND((B7+C7/2)*Eingabe!$B$9,2)</f>
        <v>1495.51</v>
      </c>
      <c r="E7" s="5">
        <f>ROUND(D7*Eingabe!$B$12,2)</f>
        <v>276.11</v>
      </c>
      <c r="F7" s="5">
        <f>ROUND((B7+C7/2)*Eingabe!$B$10,2)</f>
        <v>4502.5200000000004</v>
      </c>
      <c r="G7" s="5">
        <f>MAX(ROUND(MIN(ROUND((B7+C7/2)*Eingabe!$B$13*0.7,2),F7)*Eingabe!$B$12,2)-E7,0)</f>
        <v>0</v>
      </c>
      <c r="H7" s="5">
        <f t="shared" si="0"/>
        <v>85695.709999999992</v>
      </c>
    </row>
    <row r="8" spans="1:8" x14ac:dyDescent="0.2">
      <c r="A8">
        <f t="shared" si="1"/>
        <v>2028</v>
      </c>
      <c r="B8" s="5">
        <f t="shared" si="2"/>
        <v>85695.709999999992</v>
      </c>
      <c r="C8" s="5">
        <v>0</v>
      </c>
      <c r="D8" s="5">
        <f>ROUND((B8+C8/2)*Eingabe!$B$9,2)</f>
        <v>1602.51</v>
      </c>
      <c r="E8" s="5">
        <f>ROUND(D8*Eingabe!$B$12,2)</f>
        <v>295.86</v>
      </c>
      <c r="F8" s="5">
        <f>ROUND((B8+C8/2)*Eingabe!$B$10,2)</f>
        <v>4824.67</v>
      </c>
      <c r="G8" s="5">
        <f>MAX(ROUND(MIN(ROUND((B8+C8/2)*Eingabe!$B$13*0.7,2),F8)*Eingabe!$B$12,2)-E8,0)</f>
        <v>0</v>
      </c>
      <c r="H8" s="5">
        <f t="shared" si="0"/>
        <v>91827.029999999984</v>
      </c>
    </row>
    <row r="9" spans="1:8" x14ac:dyDescent="0.2">
      <c r="A9">
        <f t="shared" si="1"/>
        <v>2029</v>
      </c>
      <c r="B9" s="5">
        <f t="shared" si="2"/>
        <v>91827.029999999984</v>
      </c>
      <c r="C9" s="5">
        <v>0</v>
      </c>
      <c r="D9" s="5">
        <f>ROUND((B9+C9/2)*Eingabe!$B$9,2)</f>
        <v>1717.17</v>
      </c>
      <c r="E9" s="5">
        <f>ROUND(D9*Eingabe!$B$12,2)</f>
        <v>317.02999999999997</v>
      </c>
      <c r="F9" s="5">
        <f>ROUND((B9+C9/2)*Eingabe!$B$10,2)</f>
        <v>5169.8599999999997</v>
      </c>
      <c r="G9" s="5">
        <f>MAX(ROUND(MIN(ROUND((B9+C9/2)*Eingabe!$B$13*0.7,2),F9)*Eingabe!$B$12,2)-E9,0)</f>
        <v>0</v>
      </c>
      <c r="H9" s="5">
        <f t="shared" si="0"/>
        <v>98397.029999999984</v>
      </c>
    </row>
    <row r="10" spans="1:8" x14ac:dyDescent="0.2">
      <c r="A10">
        <f t="shared" si="1"/>
        <v>2030</v>
      </c>
      <c r="B10" s="5">
        <f t="shared" si="2"/>
        <v>98397.029999999984</v>
      </c>
      <c r="C10" s="5">
        <v>0</v>
      </c>
      <c r="D10" s="5">
        <f>ROUND((B10+C10/2)*Eingabe!$B$9,2)</f>
        <v>1840.02</v>
      </c>
      <c r="E10" s="5">
        <f>ROUND(D10*Eingabe!$B$12,2)</f>
        <v>339.71</v>
      </c>
      <c r="F10" s="5">
        <f>ROUND((B10+C10/2)*Eingabe!$B$10,2)</f>
        <v>5539.75</v>
      </c>
      <c r="G10" s="5">
        <f>MAX(ROUND(MIN(ROUND((B10+C10/2)*Eingabe!$B$13*0.7,2),F10)*Eingabe!$B$12,2)-E10,0)</f>
        <v>0</v>
      </c>
      <c r="H10" s="5">
        <f t="shared" si="0"/>
        <v>105437.08999999998</v>
      </c>
    </row>
    <row r="11" spans="1:8" x14ac:dyDescent="0.2">
      <c r="A11">
        <f t="shared" si="1"/>
        <v>2031</v>
      </c>
      <c r="B11" s="5">
        <f t="shared" si="2"/>
        <v>105437.08999999998</v>
      </c>
      <c r="C11" s="5">
        <v>0</v>
      </c>
      <c r="D11" s="5">
        <f>ROUND((B11+C11/2)*Eingabe!$B$9,2)</f>
        <v>1971.67</v>
      </c>
      <c r="E11" s="5">
        <f>ROUND(D11*Eingabe!$B$12,2)</f>
        <v>364.02</v>
      </c>
      <c r="F11" s="5">
        <f>ROUND((B11+C11/2)*Eingabe!$B$10,2)</f>
        <v>5936.11</v>
      </c>
      <c r="G11" s="5">
        <f>MAX(ROUND(MIN(ROUND((B11+C11/2)*Eingabe!$B$13*0.7,2),F11)*Eingabe!$B$12,2)-E11,0)</f>
        <v>0</v>
      </c>
      <c r="H11" s="5">
        <f t="shared" si="0"/>
        <v>112980.84999999998</v>
      </c>
    </row>
    <row r="12" spans="1:8" x14ac:dyDescent="0.2">
      <c r="A12">
        <f t="shared" si="1"/>
        <v>2032</v>
      </c>
      <c r="B12" s="5">
        <f t="shared" si="2"/>
        <v>112980.84999999998</v>
      </c>
      <c r="C12" s="5">
        <v>0</v>
      </c>
      <c r="D12" s="5">
        <f>ROUND((B12+C12/2)*Eingabe!$B$9,2)</f>
        <v>2112.7399999999998</v>
      </c>
      <c r="E12" s="5">
        <f>ROUND(D12*Eingabe!$B$12,2)</f>
        <v>390.06</v>
      </c>
      <c r="F12" s="5">
        <f>ROUND((B12+C12/2)*Eingabe!$B$10,2)</f>
        <v>6360.82</v>
      </c>
      <c r="G12" s="5">
        <f>MAX(ROUND(MIN(ROUND((B12+C12/2)*Eingabe!$B$13*0.7,2),F12)*Eingabe!$B$12,2)-E12,0)</f>
        <v>0</v>
      </c>
      <c r="H12" s="5">
        <f t="shared" si="0"/>
        <v>121064.34999999998</v>
      </c>
    </row>
    <row r="13" spans="1:8" x14ac:dyDescent="0.2">
      <c r="A13">
        <f t="shared" si="1"/>
        <v>2033</v>
      </c>
      <c r="B13" s="5">
        <f t="shared" si="2"/>
        <v>121064.34999999998</v>
      </c>
      <c r="C13" s="5">
        <v>0</v>
      </c>
      <c r="D13" s="5">
        <f>ROUND((B13+C13/2)*Eingabe!$B$9,2)</f>
        <v>2263.9</v>
      </c>
      <c r="E13" s="5">
        <f>ROUND(D13*Eingabe!$B$12,2)</f>
        <v>417.97</v>
      </c>
      <c r="F13" s="5">
        <f>ROUND((B13+C13/2)*Eingabe!$B$10,2)</f>
        <v>6815.92</v>
      </c>
      <c r="G13" s="5">
        <f>MAX(ROUND(MIN(ROUND((B13+C13/2)*Eingabe!$B$13*0.7,2),F13)*Eingabe!$B$12,2)-E13,0)</f>
        <v>0</v>
      </c>
      <c r="H13" s="5">
        <f t="shared" si="0"/>
        <v>129726.19999999997</v>
      </c>
    </row>
    <row r="14" spans="1:8" x14ac:dyDescent="0.2">
      <c r="A14">
        <f t="shared" si="1"/>
        <v>2034</v>
      </c>
      <c r="B14" s="5">
        <f t="shared" si="2"/>
        <v>129726.19999999997</v>
      </c>
      <c r="C14" s="5">
        <v>0</v>
      </c>
      <c r="D14" s="5">
        <f>ROUND((B14+C14/2)*Eingabe!$B$9,2)</f>
        <v>2425.88</v>
      </c>
      <c r="E14" s="5">
        <f>ROUND(D14*Eingabe!$B$12,2)</f>
        <v>447.88</v>
      </c>
      <c r="F14" s="5">
        <f>ROUND((B14+C14/2)*Eingabe!$B$10,2)</f>
        <v>7303.59</v>
      </c>
      <c r="G14" s="5">
        <f>MAX(ROUND(MIN(ROUND((B14+C14/2)*Eingabe!$B$13*0.7,2),F14)*Eingabe!$B$12,2)-E14,0)</f>
        <v>0</v>
      </c>
      <c r="H14" s="5">
        <f t="shared" si="0"/>
        <v>139007.78999999995</v>
      </c>
    </row>
    <row r="15" spans="1:8" x14ac:dyDescent="0.2">
      <c r="A15">
        <f t="shared" si="1"/>
        <v>2035</v>
      </c>
      <c r="B15" s="5">
        <f t="shared" si="2"/>
        <v>139007.78999999995</v>
      </c>
      <c r="C15" s="5">
        <v>0</v>
      </c>
      <c r="D15" s="5">
        <f>ROUND((B15+C15/2)*Eingabe!$B$9,2)</f>
        <v>2599.4499999999998</v>
      </c>
      <c r="E15" s="5">
        <f>ROUND(D15*Eingabe!$B$12,2)</f>
        <v>479.92</v>
      </c>
      <c r="F15" s="5">
        <f>ROUND((B15+C15/2)*Eingabe!$B$10,2)</f>
        <v>7826.14</v>
      </c>
      <c r="G15" s="5">
        <f>MAX(ROUND(MIN(ROUND((B15+C15/2)*Eingabe!$B$13*0.7,2),F15)*Eingabe!$B$12,2)-E15,0)</f>
        <v>0</v>
      </c>
      <c r="H15" s="5">
        <f t="shared" si="0"/>
        <v>148953.45999999996</v>
      </c>
    </row>
    <row r="16" spans="1:8" x14ac:dyDescent="0.2">
      <c r="A16">
        <f t="shared" si="1"/>
        <v>2036</v>
      </c>
      <c r="B16" s="5">
        <f t="shared" si="2"/>
        <v>148953.45999999996</v>
      </c>
      <c r="C16" s="5">
        <v>0</v>
      </c>
      <c r="D16" s="5">
        <f>ROUND((B16+C16/2)*Eingabe!$B$9,2)</f>
        <v>2785.43</v>
      </c>
      <c r="E16" s="5">
        <f>ROUND(D16*Eingabe!$B$12,2)</f>
        <v>514.26</v>
      </c>
      <c r="F16" s="5">
        <f>ROUND((B16+C16/2)*Eingabe!$B$10,2)</f>
        <v>8386.08</v>
      </c>
      <c r="G16" s="5">
        <f>MAX(ROUND(MIN(ROUND((B16+C16/2)*Eingabe!$B$13*0.7,2),F16)*Eingabe!$B$12,2)-E16,0)</f>
        <v>0</v>
      </c>
      <c r="H16" s="5">
        <f t="shared" si="0"/>
        <v>159610.70999999993</v>
      </c>
    </row>
    <row r="17" spans="1:8" x14ac:dyDescent="0.2">
      <c r="A17">
        <f t="shared" si="1"/>
        <v>2037</v>
      </c>
      <c r="B17" s="5">
        <f t="shared" si="2"/>
        <v>159610.70999999993</v>
      </c>
      <c r="C17" s="5">
        <v>0</v>
      </c>
      <c r="D17" s="5">
        <f>ROUND((B17+C17/2)*Eingabe!$B$9,2)</f>
        <v>2984.72</v>
      </c>
      <c r="E17" s="5">
        <f>ROUND(D17*Eingabe!$B$12,2)</f>
        <v>551.04999999999995</v>
      </c>
      <c r="F17" s="5">
        <f>ROUND((B17+C17/2)*Eingabe!$B$10,2)</f>
        <v>8986.08</v>
      </c>
      <c r="G17" s="5">
        <f>MAX(ROUND(MIN(ROUND((B17+C17/2)*Eingabe!$B$13*0.7,2),F17)*Eingabe!$B$12,2)-E17,0)</f>
        <v>0</v>
      </c>
      <c r="H17" s="5">
        <f t="shared" si="0"/>
        <v>171030.45999999993</v>
      </c>
    </row>
    <row r="18" spans="1:8" x14ac:dyDescent="0.2">
      <c r="A18">
        <f t="shared" si="1"/>
        <v>2038</v>
      </c>
      <c r="B18" s="5">
        <f t="shared" si="2"/>
        <v>171030.45999999993</v>
      </c>
      <c r="C18" s="5">
        <v>0</v>
      </c>
      <c r="D18" s="5">
        <f>ROUND((B18+C18/2)*Eingabe!$B$9,2)</f>
        <v>3198.27</v>
      </c>
      <c r="E18" s="5">
        <f>ROUND(D18*Eingabe!$B$12,2)</f>
        <v>590.48</v>
      </c>
      <c r="F18" s="5">
        <f>ROUND((B18+C18/2)*Eingabe!$B$10,2)</f>
        <v>9629.01</v>
      </c>
      <c r="G18" s="5">
        <f>MAX(ROUND(MIN(ROUND((B18+C18/2)*Eingabe!$B$13*0.7,2),F18)*Eingabe!$B$12,2)-E18,0)</f>
        <v>0</v>
      </c>
      <c r="H18" s="5">
        <f t="shared" si="0"/>
        <v>183267.25999999992</v>
      </c>
    </row>
    <row r="19" spans="1:8" x14ac:dyDescent="0.2">
      <c r="A19">
        <f t="shared" si="1"/>
        <v>2039</v>
      </c>
      <c r="B19" s="5">
        <f t="shared" si="2"/>
        <v>183267.25999999992</v>
      </c>
      <c r="C19" s="5">
        <v>0</v>
      </c>
      <c r="D19" s="5">
        <f>ROUND((B19+C19/2)*Eingabe!$B$9,2)</f>
        <v>3427.1</v>
      </c>
      <c r="E19" s="5">
        <f>ROUND(D19*Eingabe!$B$12,2)</f>
        <v>632.73</v>
      </c>
      <c r="F19" s="5">
        <f>ROUND((B19+C19/2)*Eingabe!$B$10,2)</f>
        <v>10317.950000000001</v>
      </c>
      <c r="G19" s="5">
        <f>MAX(ROUND(MIN(ROUND((B19+C19/2)*Eingabe!$B$13*0.7,2),F19)*Eingabe!$B$12,2)-E19,0)</f>
        <v>0</v>
      </c>
      <c r="H19" s="5">
        <f t="shared" si="0"/>
        <v>196379.57999999993</v>
      </c>
    </row>
    <row r="20" spans="1:8" x14ac:dyDescent="0.2">
      <c r="A20">
        <f t="shared" si="1"/>
        <v>2040</v>
      </c>
      <c r="B20" s="5">
        <f t="shared" si="2"/>
        <v>196379.57999999993</v>
      </c>
      <c r="C20" s="5">
        <v>0</v>
      </c>
      <c r="D20" s="5">
        <f>ROUND((B20+C20/2)*Eingabe!$B$9,2)</f>
        <v>3672.3</v>
      </c>
      <c r="E20" s="5">
        <f>ROUND(D20*Eingabe!$B$12,2)</f>
        <v>678</v>
      </c>
      <c r="F20" s="5">
        <f>ROUND((B20+C20/2)*Eingabe!$B$10,2)</f>
        <v>11056.17</v>
      </c>
      <c r="G20" s="5">
        <f>MAX(ROUND(MIN(ROUND((B20+C20/2)*Eingabe!$B$13*0.7,2),F20)*Eingabe!$B$12,2)-E20,0)</f>
        <v>0</v>
      </c>
      <c r="H20" s="5">
        <f t="shared" si="0"/>
        <v>210430.04999999993</v>
      </c>
    </row>
    <row r="21" spans="1:8" x14ac:dyDescent="0.2">
      <c r="A21">
        <f t="shared" si="1"/>
        <v>2041</v>
      </c>
      <c r="B21" s="5">
        <f t="shared" si="2"/>
        <v>210430.04999999993</v>
      </c>
      <c r="C21" s="5">
        <v>0</v>
      </c>
      <c r="D21" s="5">
        <f>ROUND((B21+C21/2)*Eingabe!$B$9,2)</f>
        <v>3935.04</v>
      </c>
      <c r="E21" s="5">
        <f>ROUND(D21*Eingabe!$B$12,2)</f>
        <v>726.51</v>
      </c>
      <c r="F21" s="5">
        <f>ROUND((B21+C21/2)*Eingabe!$B$10,2)</f>
        <v>11847.21</v>
      </c>
      <c r="G21" s="5">
        <f>MAX(ROUND(MIN(ROUND((B21+C21/2)*Eingabe!$B$13*0.7,2),F21)*Eingabe!$B$12,2)-E21,0)</f>
        <v>0</v>
      </c>
      <c r="H21" s="5">
        <f t="shared" si="0"/>
        <v>225485.78999999992</v>
      </c>
    </row>
    <row r="22" spans="1:8" x14ac:dyDescent="0.2">
      <c r="A22">
        <f t="shared" si="1"/>
        <v>2042</v>
      </c>
      <c r="B22" s="5">
        <f t="shared" si="2"/>
        <v>225485.78999999992</v>
      </c>
      <c r="C22" s="5">
        <v>0</v>
      </c>
      <c r="D22" s="5">
        <f>ROUND((B22+C22/2)*Eingabe!$B$9,2)</f>
        <v>4216.58</v>
      </c>
      <c r="E22" s="5">
        <f>ROUND(D22*Eingabe!$B$12,2)</f>
        <v>778.49</v>
      </c>
      <c r="F22" s="5">
        <f>ROUND((B22+C22/2)*Eingabe!$B$10,2)</f>
        <v>12694.85</v>
      </c>
      <c r="G22" s="5">
        <f>MAX(ROUND(MIN(ROUND((B22+C22/2)*Eingabe!$B$13*0.7,2),F22)*Eingabe!$B$12,2)-E22,0)</f>
        <v>0</v>
      </c>
      <c r="H22" s="5">
        <f t="shared" si="0"/>
        <v>241618.72999999992</v>
      </c>
    </row>
    <row r="23" spans="1:8" x14ac:dyDescent="0.2">
      <c r="A23">
        <f t="shared" si="1"/>
        <v>2043</v>
      </c>
      <c r="B23" s="5">
        <f t="shared" si="2"/>
        <v>241618.72999999992</v>
      </c>
      <c r="C23" s="5">
        <v>0</v>
      </c>
      <c r="D23" s="5">
        <f>ROUND((B23+C23/2)*Eingabe!$B$9,2)</f>
        <v>4518.2700000000004</v>
      </c>
      <c r="E23" s="5">
        <f>ROUND(D23*Eingabe!$B$12,2)</f>
        <v>834.19</v>
      </c>
      <c r="F23" s="5">
        <f>ROUND((B23+C23/2)*Eingabe!$B$10,2)</f>
        <v>13603.13</v>
      </c>
      <c r="G23" s="5">
        <f>MAX(ROUND(MIN(ROUND((B23+C23/2)*Eingabe!$B$13*0.7,2),F23)*Eingabe!$B$12,2)-E23,0)</f>
        <v>0</v>
      </c>
      <c r="H23" s="5">
        <f t="shared" si="0"/>
        <v>258905.93999999992</v>
      </c>
    </row>
    <row r="24" spans="1:8" x14ac:dyDescent="0.2">
      <c r="A24">
        <f t="shared" si="1"/>
        <v>2044</v>
      </c>
      <c r="B24" s="5">
        <f t="shared" si="2"/>
        <v>258905.93999999992</v>
      </c>
      <c r="C24" s="5">
        <v>0</v>
      </c>
      <c r="D24" s="5">
        <f>ROUND((B24+C24/2)*Eingabe!$B$9,2)</f>
        <v>4841.54</v>
      </c>
      <c r="E24" s="5">
        <f>ROUND(D24*Eingabe!$B$12,2)</f>
        <v>893.87</v>
      </c>
      <c r="F24" s="5">
        <f>ROUND((B24+C24/2)*Eingabe!$B$10,2)</f>
        <v>14576.4</v>
      </c>
      <c r="G24" s="5">
        <f>MAX(ROUND(MIN(ROUND((B24+C24/2)*Eingabe!$B$13*0.7,2),F24)*Eingabe!$B$12,2)-E24,0)</f>
        <v>0</v>
      </c>
      <c r="H24" s="5">
        <f t="shared" si="0"/>
        <v>277430.00999999995</v>
      </c>
    </row>
    <row r="25" spans="1:8" x14ac:dyDescent="0.2">
      <c r="A25">
        <f t="shared" si="1"/>
        <v>2045</v>
      </c>
      <c r="B25" s="5">
        <f t="shared" si="2"/>
        <v>277430.00999999995</v>
      </c>
      <c r="C25" s="5">
        <v>0</v>
      </c>
      <c r="D25" s="5">
        <f>ROUND((B25+C25/2)*Eingabe!$B$9,2)</f>
        <v>5187.9399999999996</v>
      </c>
      <c r="E25" s="5">
        <f>ROUND(D25*Eingabe!$B$12,2)</f>
        <v>957.82</v>
      </c>
      <c r="F25" s="5">
        <f>ROUND((B25+C25/2)*Eingabe!$B$10,2)</f>
        <v>15619.31</v>
      </c>
      <c r="G25" s="5">
        <f>MAX(ROUND(MIN(ROUND((B25+C25/2)*Eingabe!$B$13*0.7,2),F25)*Eingabe!$B$12,2)-E25,0)</f>
        <v>0</v>
      </c>
      <c r="H25" s="5">
        <f t="shared" si="0"/>
        <v>297279.43999999994</v>
      </c>
    </row>
    <row r="26" spans="1:8" x14ac:dyDescent="0.2">
      <c r="A26">
        <f t="shared" si="1"/>
        <v>2046</v>
      </c>
      <c r="B26" s="5">
        <f t="shared" si="2"/>
        <v>297279.43999999994</v>
      </c>
      <c r="C26" s="5">
        <v>0</v>
      </c>
      <c r="D26" s="5">
        <f>ROUND((B26+C26/2)*Eingabe!$B$9,2)</f>
        <v>5559.13</v>
      </c>
      <c r="E26" s="5">
        <f>ROUND(D26*Eingabe!$B$12,2)</f>
        <v>1026.3499999999999</v>
      </c>
      <c r="F26" s="5">
        <f>ROUND((B26+C26/2)*Eingabe!$B$10,2)</f>
        <v>16736.830000000002</v>
      </c>
      <c r="G26" s="5">
        <f>MAX(ROUND(MIN(ROUND((B26+C26/2)*Eingabe!$B$13*0.7,2),F26)*Eingabe!$B$12,2)-E26,0)</f>
        <v>0</v>
      </c>
      <c r="H26" s="5">
        <f t="shared" si="0"/>
        <v>318549.05</v>
      </c>
    </row>
    <row r="27" spans="1:8" x14ac:dyDescent="0.2">
      <c r="A27">
        <f t="shared" si="1"/>
        <v>2047</v>
      </c>
      <c r="B27" s="5">
        <f t="shared" si="2"/>
        <v>318549.05</v>
      </c>
      <c r="C27" s="5">
        <v>0</v>
      </c>
      <c r="D27" s="5">
        <f>ROUND((B27+C27/2)*Eingabe!$B$9,2)</f>
        <v>5956.87</v>
      </c>
      <c r="E27" s="5">
        <f>ROUND(D27*Eingabe!$B$12,2)</f>
        <v>1099.79</v>
      </c>
      <c r="F27" s="5">
        <f>ROUND((B27+C27/2)*Eingabe!$B$10,2)</f>
        <v>17934.310000000001</v>
      </c>
      <c r="G27" s="5">
        <f>MAX(ROUND(MIN(ROUND((B27+C27/2)*Eingabe!$B$13*0.7,2),F27)*Eingabe!$B$12,2)-E27,0)</f>
        <v>0</v>
      </c>
      <c r="H27" s="5">
        <f t="shared" si="0"/>
        <v>341340.44</v>
      </c>
    </row>
    <row r="28" spans="1:8" x14ac:dyDescent="0.2">
      <c r="A28">
        <f t="shared" si="1"/>
        <v>2048</v>
      </c>
      <c r="B28" s="5">
        <f t="shared" si="2"/>
        <v>341340.44</v>
      </c>
      <c r="C28" s="5">
        <v>0</v>
      </c>
      <c r="D28" s="5">
        <f>ROUND((B28+C28/2)*Eingabe!$B$9,2)</f>
        <v>6383.07</v>
      </c>
      <c r="E28" s="5">
        <f>ROUND(D28*Eingabe!$B$12,2)</f>
        <v>1178.47</v>
      </c>
      <c r="F28" s="5">
        <f>ROUND((B28+C28/2)*Eingabe!$B$10,2)</f>
        <v>19217.47</v>
      </c>
      <c r="G28" s="5">
        <f>MAX(ROUND(MIN(ROUND((B28+C28/2)*Eingabe!$B$13*0.7,2),F28)*Eingabe!$B$12,2)-E28,0)</f>
        <v>0</v>
      </c>
      <c r="H28" s="5">
        <f t="shared" si="0"/>
        <v>365762.51</v>
      </c>
    </row>
    <row r="29" spans="1:8" x14ac:dyDescent="0.2">
      <c r="A29">
        <f t="shared" si="1"/>
        <v>2049</v>
      </c>
      <c r="B29" s="5">
        <f t="shared" si="2"/>
        <v>365762.51</v>
      </c>
      <c r="C29" s="5">
        <v>0</v>
      </c>
      <c r="D29" s="5">
        <f>ROUND((B29+C29/2)*Eingabe!$B$9,2)</f>
        <v>6839.76</v>
      </c>
      <c r="E29" s="5">
        <f>ROUND(D29*Eingabe!$B$12,2)</f>
        <v>1262.79</v>
      </c>
      <c r="F29" s="5">
        <f>ROUND((B29+C29/2)*Eingabe!$B$10,2)</f>
        <v>20592.43</v>
      </c>
      <c r="G29" s="5">
        <f>MAX(ROUND(MIN(ROUND((B29+C29/2)*Eingabe!$B$13*0.7,2),F29)*Eingabe!$B$12,2)-E29,0)</f>
        <v>0</v>
      </c>
      <c r="H29" s="5">
        <f t="shared" si="0"/>
        <v>391931.91000000003</v>
      </c>
    </row>
    <row r="30" spans="1:8" x14ac:dyDescent="0.2">
      <c r="A30">
        <f t="shared" si="1"/>
        <v>2050</v>
      </c>
      <c r="B30" s="5">
        <f t="shared" si="2"/>
        <v>391931.91000000003</v>
      </c>
      <c r="C30" s="5">
        <v>0</v>
      </c>
      <c r="D30" s="5">
        <f>ROUND((B30+C30/2)*Eingabe!$B$9,2)</f>
        <v>7329.13</v>
      </c>
      <c r="E30" s="5">
        <f>ROUND(D30*Eingabe!$B$12,2)</f>
        <v>1353.14</v>
      </c>
      <c r="F30" s="5">
        <f>ROUND((B30+C30/2)*Eingabe!$B$10,2)</f>
        <v>22065.77</v>
      </c>
      <c r="G30" s="5">
        <f>MAX(ROUND(MIN(ROUND((B30+C30/2)*Eingabe!$B$13*0.7,2),F30)*Eingabe!$B$12,2)-E30,0)</f>
        <v>0</v>
      </c>
      <c r="H30" s="5">
        <f t="shared" si="0"/>
        <v>419973.67000000004</v>
      </c>
    </row>
    <row r="31" spans="1:8" x14ac:dyDescent="0.2">
      <c r="A31">
        <f t="shared" si="1"/>
        <v>2051</v>
      </c>
      <c r="B31" s="5">
        <f t="shared" si="2"/>
        <v>419973.67000000004</v>
      </c>
      <c r="C31" s="5">
        <v>0</v>
      </c>
      <c r="D31" s="5">
        <f>ROUND((B31+C31/2)*Eingabe!$B$9,2)</f>
        <v>7853.51</v>
      </c>
      <c r="E31" s="5">
        <f>ROUND(D31*Eingabe!$B$12,2)</f>
        <v>1449.95</v>
      </c>
      <c r="F31" s="5">
        <f>ROUND((B31+C31/2)*Eingabe!$B$10,2)</f>
        <v>23644.52</v>
      </c>
      <c r="G31" s="5">
        <f>MAX(ROUND(MIN(ROUND((B31+C31/2)*Eingabe!$B$13*0.7,2),F31)*Eingabe!$B$12,2)-E31,0)</f>
        <v>0</v>
      </c>
      <c r="H31" s="5">
        <f t="shared" si="0"/>
        <v>450021.75000000006</v>
      </c>
    </row>
    <row r="32" spans="1:8" x14ac:dyDescent="0.2">
      <c r="A32">
        <f t="shared" si="1"/>
        <v>2052</v>
      </c>
      <c r="B32" s="5">
        <f t="shared" si="2"/>
        <v>450021.75000000006</v>
      </c>
      <c r="C32" s="5">
        <v>0</v>
      </c>
      <c r="D32" s="5">
        <f>ROUND((B32+C32/2)*Eingabe!$B$9,2)</f>
        <v>8415.41</v>
      </c>
      <c r="E32" s="5">
        <f>ROUND(D32*Eingabe!$B$12,2)</f>
        <v>1553.7</v>
      </c>
      <c r="F32" s="5">
        <f>ROUND((B32+C32/2)*Eingabe!$B$10,2)</f>
        <v>25336.22</v>
      </c>
      <c r="G32" s="5">
        <f>MAX(ROUND(MIN(ROUND((B32+C32/2)*Eingabe!$B$13*0.7,2),F32)*Eingabe!$B$12,2)-E32,0)</f>
        <v>0</v>
      </c>
      <c r="H32" s="5">
        <f t="shared" si="0"/>
        <v>482219.68000000005</v>
      </c>
    </row>
    <row r="33" spans="1:8" x14ac:dyDescent="0.2">
      <c r="A33">
        <f t="shared" si="1"/>
        <v>2053</v>
      </c>
      <c r="B33" s="5">
        <f t="shared" si="2"/>
        <v>482219.68000000005</v>
      </c>
      <c r="C33" s="5">
        <v>0</v>
      </c>
      <c r="D33" s="5">
        <f>ROUND((B33+C33/2)*Eingabe!$B$9,2)</f>
        <v>9017.51</v>
      </c>
      <c r="E33" s="5">
        <f>ROUND(D33*Eingabe!$B$12,2)</f>
        <v>1664.86</v>
      </c>
      <c r="F33" s="5">
        <f>ROUND((B33+C33/2)*Eingabe!$B$10,2)</f>
        <v>27148.97</v>
      </c>
      <c r="G33" s="5">
        <f>MAX(ROUND(MIN(ROUND((B33+C33/2)*Eingabe!$B$13*0.7,2),F33)*Eingabe!$B$12,2)-E33,0)</f>
        <v>0</v>
      </c>
      <c r="H33" s="5">
        <f t="shared" si="0"/>
        <v>516721.30000000005</v>
      </c>
    </row>
    <row r="34" spans="1:8" x14ac:dyDescent="0.2">
      <c r="A34">
        <f t="shared" si="1"/>
        <v>2054</v>
      </c>
      <c r="B34" s="5">
        <f t="shared" si="2"/>
        <v>516721.30000000005</v>
      </c>
      <c r="C34" s="5">
        <v>0</v>
      </c>
      <c r="D34" s="5">
        <f>ROUND((B34+C34/2)*Eingabe!$B$9,2)</f>
        <v>9662.69</v>
      </c>
      <c r="E34" s="5">
        <f>ROUND(D34*Eingabe!$B$12,2)</f>
        <v>1783.97</v>
      </c>
      <c r="F34" s="5">
        <f>ROUND((B34+C34/2)*Eingabe!$B$10,2)</f>
        <v>29091.41</v>
      </c>
      <c r="G34" s="5">
        <f>MAX(ROUND(MIN(ROUND((B34+C34/2)*Eingabe!$B$13*0.7,2),F34)*Eingabe!$B$12,2)-E34,0)</f>
        <v>0</v>
      </c>
      <c r="H34" s="5">
        <f t="shared" si="0"/>
        <v>553691.43000000005</v>
      </c>
    </row>
    <row r="35" spans="1:8" x14ac:dyDescent="0.2">
      <c r="A35">
        <f t="shared" si="1"/>
        <v>2055</v>
      </c>
      <c r="B35" s="5">
        <f t="shared" si="2"/>
        <v>553691.43000000005</v>
      </c>
      <c r="C35" s="5">
        <v>0</v>
      </c>
      <c r="D35" s="5">
        <f>ROUND((B35+C35/2)*Eingabe!$B$9,2)</f>
        <v>10354.030000000001</v>
      </c>
      <c r="E35" s="5">
        <f>ROUND(D35*Eingabe!$B$12,2)</f>
        <v>1911.61</v>
      </c>
      <c r="F35" s="5">
        <f>ROUND((B35+C35/2)*Eingabe!$B$10,2)</f>
        <v>31172.83</v>
      </c>
      <c r="G35" s="5">
        <f>MAX(ROUND(MIN(ROUND((B35+C35/2)*Eingabe!$B$13*0.7,2),F35)*Eingabe!$B$12,2)-E35,0)</f>
        <v>0</v>
      </c>
      <c r="H35" s="5">
        <f t="shared" si="0"/>
        <v>593306.68000000005</v>
      </c>
    </row>
    <row r="36" spans="1:8" x14ac:dyDescent="0.2">
      <c r="A36" s="2" t="s">
        <v>31</v>
      </c>
      <c r="B36" s="5">
        <f t="shared" si="2"/>
        <v>593306.68000000005</v>
      </c>
      <c r="G36" s="5">
        <f>ROUND(SUM(F4:F35)*Eingabe!$B$12,2)-SUM(G4:G35)</f>
        <v>76752.13</v>
      </c>
      <c r="H36" s="5">
        <f t="shared" si="0"/>
        <v>516554.55000000005</v>
      </c>
    </row>
    <row r="38" spans="1:8" x14ac:dyDescent="0.2">
      <c r="A38" s="12" t="s">
        <v>34</v>
      </c>
      <c r="B38" s="12"/>
      <c r="C38" s="12"/>
      <c r="D38" s="12"/>
      <c r="E38" s="12"/>
      <c r="F38" s="12"/>
      <c r="G38" s="12"/>
      <c r="H38" s="12"/>
    </row>
    <row r="39" spans="1:8" ht="12.75" customHeight="1" x14ac:dyDescent="0.2">
      <c r="A39" s="13" t="s">
        <v>21</v>
      </c>
      <c r="B39" s="13" t="s">
        <v>22</v>
      </c>
      <c r="C39" s="13" t="s">
        <v>23</v>
      </c>
      <c r="D39" s="13" t="s">
        <v>24</v>
      </c>
      <c r="E39" s="13"/>
      <c r="F39" s="13" t="s">
        <v>25</v>
      </c>
      <c r="G39" s="13"/>
      <c r="H39" s="13" t="s">
        <v>26</v>
      </c>
    </row>
    <row r="40" spans="1:8" x14ac:dyDescent="0.2">
      <c r="A40" s="13"/>
      <c r="B40" s="13" t="s">
        <v>27</v>
      </c>
      <c r="C40" s="13"/>
      <c r="D40" s="1" t="s">
        <v>28</v>
      </c>
      <c r="E40" s="1" t="s">
        <v>29</v>
      </c>
      <c r="F40" s="1" t="s">
        <v>28</v>
      </c>
      <c r="G40" s="1" t="s">
        <v>29</v>
      </c>
      <c r="H40" s="13" t="s">
        <v>30</v>
      </c>
    </row>
    <row r="41" spans="1:8" x14ac:dyDescent="0.2">
      <c r="A41">
        <v>2024</v>
      </c>
      <c r="B41" s="5">
        <v>0</v>
      </c>
      <c r="C41" s="5">
        <f>Eingabe!$B$3</f>
        <v>3000</v>
      </c>
      <c r="D41" s="5">
        <f>ROUND((B41+C41/2)*Eingabe!$C$9,2)</f>
        <v>0</v>
      </c>
      <c r="E41" s="5">
        <f>ROUND(D41*Eingabe!$B$12,2)</f>
        <v>0</v>
      </c>
      <c r="F41" s="5">
        <f>ROUND((B41+C41/2)*Eingabe!$C$10,2)</f>
        <v>112.5</v>
      </c>
      <c r="G41" s="5">
        <f>MAX(ROUND(MIN(ROUND((B41+C41/2)*Eingabe!$B$13*0.7,2),F41)*Eingabe!$B$12,2)-E41,0)</f>
        <v>3.88</v>
      </c>
      <c r="H41" s="5">
        <f t="shared" ref="H41:H73" si="3">B41+C41+D41-E41+F41-G41</f>
        <v>3108.62</v>
      </c>
    </row>
    <row r="42" spans="1:8" x14ac:dyDescent="0.2">
      <c r="A42">
        <f t="shared" ref="A42:A72" si="4">A41+1</f>
        <v>2025</v>
      </c>
      <c r="B42" s="5">
        <f t="shared" ref="B42:B73" si="5">H41</f>
        <v>3108.62</v>
      </c>
      <c r="C42" s="5">
        <f>Eingabe!$B$3</f>
        <v>3000</v>
      </c>
      <c r="D42" s="5">
        <f>ROUND((B42+C42/2)*Eingabe!$C$9,2)</f>
        <v>0</v>
      </c>
      <c r="E42" s="5">
        <f>ROUND(D42*Eingabe!$B$12,2)</f>
        <v>0</v>
      </c>
      <c r="F42" s="5">
        <f>ROUND((B42+C42/2)*Eingabe!$C$10,2)</f>
        <v>345.65</v>
      </c>
      <c r="G42" s="5">
        <f>MAX(ROUND(MIN(ROUND((B42+C42/2)*Eingabe!$B$13*0.7,2),F42)*Eingabe!$B$12,2)-E42,0)</f>
        <v>11.91</v>
      </c>
      <c r="H42" s="5">
        <f t="shared" si="3"/>
        <v>6442.36</v>
      </c>
    </row>
    <row r="43" spans="1:8" x14ac:dyDescent="0.2">
      <c r="A43">
        <f t="shared" si="4"/>
        <v>2026</v>
      </c>
      <c r="B43" s="5">
        <f t="shared" si="5"/>
        <v>6442.36</v>
      </c>
      <c r="C43" s="5">
        <f>Eingabe!$B$3</f>
        <v>3000</v>
      </c>
      <c r="D43" s="5">
        <f>ROUND((B43+C43/2)*Eingabe!$C$9,2)</f>
        <v>0</v>
      </c>
      <c r="E43" s="5">
        <f>ROUND(D43*Eingabe!$B$12,2)</f>
        <v>0</v>
      </c>
      <c r="F43" s="5">
        <f>ROUND((B43+C43/2)*Eingabe!$C$10,2)</f>
        <v>595.67999999999995</v>
      </c>
      <c r="G43" s="5">
        <f>MAX(ROUND(MIN(ROUND((B43+C43/2)*Eingabe!$B$13*0.7,2),F43)*Eingabe!$B$12,2)-E43,0)</f>
        <v>20.53</v>
      </c>
      <c r="H43" s="5">
        <f t="shared" si="3"/>
        <v>10017.51</v>
      </c>
    </row>
    <row r="44" spans="1:8" x14ac:dyDescent="0.2">
      <c r="A44">
        <f t="shared" si="4"/>
        <v>2027</v>
      </c>
      <c r="B44" s="5">
        <f t="shared" si="5"/>
        <v>10017.51</v>
      </c>
      <c r="C44" s="5">
        <f>Eingabe!$B$3</f>
        <v>3000</v>
      </c>
      <c r="D44" s="5">
        <f>ROUND((B44+C44/2)*Eingabe!$C$9,2)</f>
        <v>0</v>
      </c>
      <c r="E44" s="5">
        <f>ROUND(D44*Eingabe!$B$12,2)</f>
        <v>0</v>
      </c>
      <c r="F44" s="5">
        <f>ROUND((B44+C44/2)*Eingabe!$C$10,2)</f>
        <v>863.81</v>
      </c>
      <c r="G44" s="5">
        <f>MAX(ROUND(MIN(ROUND((B44+C44/2)*Eingabe!$B$13*0.7,2),F44)*Eingabe!$B$12,2)-E44,0)</f>
        <v>29.77</v>
      </c>
      <c r="H44" s="5">
        <f t="shared" si="3"/>
        <v>13851.55</v>
      </c>
    </row>
    <row r="45" spans="1:8" x14ac:dyDescent="0.2">
      <c r="A45">
        <f t="shared" si="4"/>
        <v>2028</v>
      </c>
      <c r="B45" s="5">
        <f t="shared" si="5"/>
        <v>13851.55</v>
      </c>
      <c r="C45" s="5">
        <f>Eingabe!$B$3</f>
        <v>3000</v>
      </c>
      <c r="D45" s="5">
        <f>ROUND((B45+C45/2)*Eingabe!$C$9,2)</f>
        <v>0</v>
      </c>
      <c r="E45" s="5">
        <f>ROUND(D45*Eingabe!$B$12,2)</f>
        <v>0</v>
      </c>
      <c r="F45" s="5">
        <f>ROUND((B45+C45/2)*Eingabe!$C$10,2)</f>
        <v>1151.3699999999999</v>
      </c>
      <c r="G45" s="5">
        <f>MAX(ROUND(MIN(ROUND((B45+C45/2)*Eingabe!$B$13*0.7,2),F45)*Eingabe!$B$12,2)-E45,0)</f>
        <v>39.68</v>
      </c>
      <c r="H45" s="5">
        <f t="shared" si="3"/>
        <v>17963.239999999998</v>
      </c>
    </row>
    <row r="46" spans="1:8" x14ac:dyDescent="0.2">
      <c r="A46">
        <f t="shared" si="4"/>
        <v>2029</v>
      </c>
      <c r="B46" s="5">
        <f t="shared" si="5"/>
        <v>17963.239999999998</v>
      </c>
      <c r="C46" s="5">
        <f>Eingabe!$B$3</f>
        <v>3000</v>
      </c>
      <c r="D46" s="5">
        <f>ROUND((B46+C46/2)*Eingabe!$C$9,2)</f>
        <v>0</v>
      </c>
      <c r="E46" s="5">
        <f>ROUND(D46*Eingabe!$B$12,2)</f>
        <v>0</v>
      </c>
      <c r="F46" s="5">
        <f>ROUND((B46+C46/2)*Eingabe!$C$10,2)</f>
        <v>1459.74</v>
      </c>
      <c r="G46" s="5">
        <f>MAX(ROUND(MIN(ROUND((B46+C46/2)*Eingabe!$B$13*0.7,2),F46)*Eingabe!$B$12,2)-E46,0)</f>
        <v>50.31</v>
      </c>
      <c r="H46" s="5">
        <f t="shared" si="3"/>
        <v>22372.67</v>
      </c>
    </row>
    <row r="47" spans="1:8" x14ac:dyDescent="0.2">
      <c r="A47">
        <f t="shared" si="4"/>
        <v>2030</v>
      </c>
      <c r="B47" s="5">
        <f t="shared" si="5"/>
        <v>22372.67</v>
      </c>
      <c r="C47" s="5">
        <f>Eingabe!$B$3</f>
        <v>3000</v>
      </c>
      <c r="D47" s="5">
        <f>ROUND((B47+C47/2)*Eingabe!$C$9,2)</f>
        <v>0</v>
      </c>
      <c r="E47" s="5">
        <f>ROUND(D47*Eingabe!$B$12,2)</f>
        <v>0</v>
      </c>
      <c r="F47" s="5">
        <f>ROUND((B47+C47/2)*Eingabe!$C$10,2)</f>
        <v>1790.45</v>
      </c>
      <c r="G47" s="5">
        <f>MAX(ROUND(MIN(ROUND((B47+C47/2)*Eingabe!$B$13*0.7,2),F47)*Eingabe!$B$12,2)-E47,0)</f>
        <v>61.71</v>
      </c>
      <c r="H47" s="5">
        <f t="shared" si="3"/>
        <v>27101.41</v>
      </c>
    </row>
    <row r="48" spans="1:8" x14ac:dyDescent="0.2">
      <c r="A48">
        <f t="shared" si="4"/>
        <v>2031</v>
      </c>
      <c r="B48" s="5">
        <f t="shared" si="5"/>
        <v>27101.41</v>
      </c>
      <c r="C48" s="5">
        <f>Eingabe!$B$3</f>
        <v>3000</v>
      </c>
      <c r="D48" s="5">
        <f>ROUND((B48+C48/2)*Eingabe!$C$9,2)</f>
        <v>0</v>
      </c>
      <c r="E48" s="5">
        <f>ROUND(D48*Eingabe!$B$12,2)</f>
        <v>0</v>
      </c>
      <c r="F48" s="5">
        <f>ROUND((B48+C48/2)*Eingabe!$C$10,2)</f>
        <v>2145.11</v>
      </c>
      <c r="G48" s="5">
        <f>MAX(ROUND(MIN(ROUND((B48+C48/2)*Eingabe!$B$13*0.7,2),F48)*Eingabe!$B$12,2)-E48,0)</f>
        <v>73.930000000000007</v>
      </c>
      <c r="H48" s="5">
        <f t="shared" si="3"/>
        <v>32172.59</v>
      </c>
    </row>
    <row r="49" spans="1:8" x14ac:dyDescent="0.2">
      <c r="A49">
        <f t="shared" si="4"/>
        <v>2032</v>
      </c>
      <c r="B49" s="5">
        <f t="shared" si="5"/>
        <v>32172.59</v>
      </c>
      <c r="C49" s="5">
        <f>Eingabe!$B$3</f>
        <v>3000</v>
      </c>
      <c r="D49" s="5">
        <f>ROUND((B49+C49/2)*Eingabe!$C$9,2)</f>
        <v>0</v>
      </c>
      <c r="E49" s="5">
        <f>ROUND(D49*Eingabe!$B$12,2)</f>
        <v>0</v>
      </c>
      <c r="F49" s="5">
        <f>ROUND((B49+C49/2)*Eingabe!$C$10,2)</f>
        <v>2525.44</v>
      </c>
      <c r="G49" s="5">
        <f>MAX(ROUND(MIN(ROUND((B49+C49/2)*Eingabe!$B$13*0.7,2),F49)*Eingabe!$B$12,2)-E49,0)</f>
        <v>87.04</v>
      </c>
      <c r="H49" s="5">
        <f t="shared" si="3"/>
        <v>37610.99</v>
      </c>
    </row>
    <row r="50" spans="1:8" x14ac:dyDescent="0.2">
      <c r="A50">
        <f t="shared" si="4"/>
        <v>2033</v>
      </c>
      <c r="B50" s="5">
        <f t="shared" si="5"/>
        <v>37610.99</v>
      </c>
      <c r="C50" s="5">
        <f>Eingabe!$B$3</f>
        <v>3000</v>
      </c>
      <c r="D50" s="5">
        <f>ROUND((B50+C50/2)*Eingabe!$C$9,2)</f>
        <v>0</v>
      </c>
      <c r="E50" s="5">
        <f>ROUND(D50*Eingabe!$B$12,2)</f>
        <v>0</v>
      </c>
      <c r="F50" s="5">
        <f>ROUND((B50+C50/2)*Eingabe!$C$10,2)</f>
        <v>2933.32</v>
      </c>
      <c r="G50" s="5">
        <f>MAX(ROUND(MIN(ROUND((B50+C50/2)*Eingabe!$B$13*0.7,2),F50)*Eingabe!$B$12,2)-E50,0)</f>
        <v>101.09</v>
      </c>
      <c r="H50" s="5">
        <f t="shared" si="3"/>
        <v>43443.22</v>
      </c>
    </row>
    <row r="51" spans="1:8" x14ac:dyDescent="0.2">
      <c r="A51">
        <f t="shared" si="4"/>
        <v>2034</v>
      </c>
      <c r="B51" s="5">
        <f t="shared" si="5"/>
        <v>43443.22</v>
      </c>
      <c r="C51" s="5">
        <f>Eingabe!$B$3</f>
        <v>3000</v>
      </c>
      <c r="D51" s="5">
        <f>ROUND((B51+C51/2)*Eingabe!$C$9,2)</f>
        <v>0</v>
      </c>
      <c r="E51" s="5">
        <f>ROUND(D51*Eingabe!$B$12,2)</f>
        <v>0</v>
      </c>
      <c r="F51" s="5">
        <f>ROUND((B51+C51/2)*Eingabe!$C$10,2)</f>
        <v>3370.74</v>
      </c>
      <c r="G51" s="5">
        <f>MAX(ROUND(MIN(ROUND((B51+C51/2)*Eingabe!$B$13*0.7,2),F51)*Eingabe!$B$12,2)-E51,0)</f>
        <v>116.17</v>
      </c>
      <c r="H51" s="5">
        <f t="shared" si="3"/>
        <v>49697.79</v>
      </c>
    </row>
    <row r="52" spans="1:8" x14ac:dyDescent="0.2">
      <c r="A52">
        <f t="shared" si="4"/>
        <v>2035</v>
      </c>
      <c r="B52" s="5">
        <f t="shared" si="5"/>
        <v>49697.79</v>
      </c>
      <c r="C52" s="5">
        <f>Eingabe!$B$3</f>
        <v>3000</v>
      </c>
      <c r="D52" s="5">
        <f>ROUND((B52+C52/2)*Eingabe!$C$9,2)</f>
        <v>0</v>
      </c>
      <c r="E52" s="5">
        <f>ROUND(D52*Eingabe!$B$12,2)</f>
        <v>0</v>
      </c>
      <c r="F52" s="5">
        <f>ROUND((B52+C52/2)*Eingabe!$C$10,2)</f>
        <v>3839.83</v>
      </c>
      <c r="G52" s="5">
        <f>MAX(ROUND(MIN(ROUND((B52+C52/2)*Eingabe!$B$13*0.7,2),F52)*Eingabe!$B$12,2)-E52,0)</f>
        <v>132.33000000000001</v>
      </c>
      <c r="H52" s="5">
        <f t="shared" si="3"/>
        <v>56405.29</v>
      </c>
    </row>
    <row r="53" spans="1:8" x14ac:dyDescent="0.2">
      <c r="A53">
        <f t="shared" si="4"/>
        <v>2036</v>
      </c>
      <c r="B53" s="5">
        <f t="shared" si="5"/>
        <v>56405.29</v>
      </c>
      <c r="C53" s="5">
        <f>Eingabe!$B$3</f>
        <v>3000</v>
      </c>
      <c r="D53" s="5">
        <f>ROUND((B53+C53/2)*Eingabe!$C$9,2)</f>
        <v>0</v>
      </c>
      <c r="E53" s="5">
        <f>ROUND(D53*Eingabe!$B$12,2)</f>
        <v>0</v>
      </c>
      <c r="F53" s="5">
        <f>ROUND((B53+C53/2)*Eingabe!$C$10,2)</f>
        <v>4342.8999999999996</v>
      </c>
      <c r="G53" s="5">
        <f>MAX(ROUND(MIN(ROUND((B53+C53/2)*Eingabe!$B$13*0.7,2),F53)*Eingabe!$B$12,2)-E53,0)</f>
        <v>149.66999999999999</v>
      </c>
      <c r="H53" s="5">
        <f t="shared" si="3"/>
        <v>63598.520000000004</v>
      </c>
    </row>
    <row r="54" spans="1:8" x14ac:dyDescent="0.2">
      <c r="A54">
        <f t="shared" si="4"/>
        <v>2037</v>
      </c>
      <c r="B54" s="5">
        <f t="shared" si="5"/>
        <v>63598.520000000004</v>
      </c>
      <c r="C54" s="5">
        <f>Eingabe!$B$3</f>
        <v>3000</v>
      </c>
      <c r="D54" s="5">
        <f>ROUND((B54+C54/2)*Eingabe!$C$9,2)</f>
        <v>0</v>
      </c>
      <c r="E54" s="5">
        <f>ROUND(D54*Eingabe!$B$12,2)</f>
        <v>0</v>
      </c>
      <c r="F54" s="5">
        <f>ROUND((B54+C54/2)*Eingabe!$C$10,2)</f>
        <v>4882.3900000000003</v>
      </c>
      <c r="G54" s="5">
        <f>MAX(ROUND(MIN(ROUND((B54+C54/2)*Eingabe!$B$13*0.7,2),F54)*Eingabe!$B$12,2)-E54,0)</f>
        <v>168.26</v>
      </c>
      <c r="H54" s="5">
        <f t="shared" si="3"/>
        <v>71312.650000000009</v>
      </c>
    </row>
    <row r="55" spans="1:8" x14ac:dyDescent="0.2">
      <c r="A55">
        <f t="shared" si="4"/>
        <v>2038</v>
      </c>
      <c r="B55" s="5">
        <f t="shared" si="5"/>
        <v>71312.650000000009</v>
      </c>
      <c r="C55" s="5">
        <f>Eingabe!$B$3</f>
        <v>3000</v>
      </c>
      <c r="D55" s="5">
        <f>ROUND((B55+C55/2)*Eingabe!$C$9,2)</f>
        <v>0</v>
      </c>
      <c r="E55" s="5">
        <f>ROUND(D55*Eingabe!$B$12,2)</f>
        <v>0</v>
      </c>
      <c r="F55" s="5">
        <f>ROUND((B55+C55/2)*Eingabe!$C$10,2)</f>
        <v>5460.95</v>
      </c>
      <c r="G55" s="5">
        <f>MAX(ROUND(MIN(ROUND((B55+C55/2)*Eingabe!$B$13*0.7,2),F55)*Eingabe!$B$12,2)-E55,0)</f>
        <v>188.2</v>
      </c>
      <c r="H55" s="5">
        <f t="shared" si="3"/>
        <v>79585.400000000009</v>
      </c>
    </row>
    <row r="56" spans="1:8" x14ac:dyDescent="0.2">
      <c r="A56">
        <f t="shared" si="4"/>
        <v>2039</v>
      </c>
      <c r="B56" s="5">
        <f t="shared" si="5"/>
        <v>79585.400000000009</v>
      </c>
      <c r="C56" s="5">
        <f>Eingabe!$B$3</f>
        <v>3000</v>
      </c>
      <c r="D56" s="5">
        <f>ROUND((B56+C56/2)*Eingabe!$C$9,2)</f>
        <v>0</v>
      </c>
      <c r="E56" s="5">
        <f>ROUND(D56*Eingabe!$B$12,2)</f>
        <v>0</v>
      </c>
      <c r="F56" s="5">
        <f>ROUND((B56+C56/2)*Eingabe!$C$10,2)</f>
        <v>6081.41</v>
      </c>
      <c r="G56" s="5">
        <f>MAX(ROUND(MIN(ROUND((B56+C56/2)*Eingabe!$B$13*0.7,2),F56)*Eingabe!$B$12,2)-E56,0)</f>
        <v>209.59</v>
      </c>
      <c r="H56" s="5">
        <f t="shared" si="3"/>
        <v>88457.220000000016</v>
      </c>
    </row>
    <row r="57" spans="1:8" x14ac:dyDescent="0.2">
      <c r="A57">
        <f t="shared" si="4"/>
        <v>2040</v>
      </c>
      <c r="B57" s="5">
        <f t="shared" si="5"/>
        <v>88457.220000000016</v>
      </c>
      <c r="C57" s="5">
        <f>Eingabe!$B$3</f>
        <v>3000</v>
      </c>
      <c r="D57" s="5">
        <f>ROUND((B57+C57/2)*Eingabe!$C$9,2)</f>
        <v>0</v>
      </c>
      <c r="E57" s="5">
        <f>ROUND(D57*Eingabe!$B$12,2)</f>
        <v>0</v>
      </c>
      <c r="F57" s="5">
        <f>ROUND((B57+C57/2)*Eingabe!$C$10,2)</f>
        <v>6746.79</v>
      </c>
      <c r="G57" s="5">
        <f>MAX(ROUND(MIN(ROUND((B57+C57/2)*Eingabe!$B$13*0.7,2),F57)*Eingabe!$B$12,2)-E57,0)</f>
        <v>232.52</v>
      </c>
      <c r="H57" s="5">
        <f t="shared" si="3"/>
        <v>97971.49</v>
      </c>
    </row>
    <row r="58" spans="1:8" x14ac:dyDescent="0.2">
      <c r="A58">
        <f t="shared" si="4"/>
        <v>2041</v>
      </c>
      <c r="B58" s="5">
        <f t="shared" si="5"/>
        <v>97971.49</v>
      </c>
      <c r="C58" s="5">
        <f>Eingabe!$B$3</f>
        <v>3000</v>
      </c>
      <c r="D58" s="5">
        <f>ROUND((B58+C58/2)*Eingabe!$C$9,2)</f>
        <v>0</v>
      </c>
      <c r="E58" s="5">
        <f>ROUND(D58*Eingabe!$B$12,2)</f>
        <v>0</v>
      </c>
      <c r="F58" s="5">
        <f>ROUND((B58+C58/2)*Eingabe!$C$10,2)</f>
        <v>7460.36</v>
      </c>
      <c r="G58" s="5">
        <f>MAX(ROUND(MIN(ROUND((B58+C58/2)*Eingabe!$B$13*0.7,2),F58)*Eingabe!$B$12,2)-E58,0)</f>
        <v>257.11</v>
      </c>
      <c r="H58" s="5">
        <f t="shared" si="3"/>
        <v>108174.74</v>
      </c>
    </row>
    <row r="59" spans="1:8" x14ac:dyDescent="0.2">
      <c r="A59">
        <f t="shared" si="4"/>
        <v>2042</v>
      </c>
      <c r="B59" s="5">
        <f t="shared" si="5"/>
        <v>108174.74</v>
      </c>
      <c r="C59" s="5">
        <f>Eingabe!$B$3</f>
        <v>3000</v>
      </c>
      <c r="D59" s="5">
        <f>ROUND((B59+C59/2)*Eingabe!$C$9,2)</f>
        <v>0</v>
      </c>
      <c r="E59" s="5">
        <f>ROUND(D59*Eingabe!$B$12,2)</f>
        <v>0</v>
      </c>
      <c r="F59" s="5">
        <f>ROUND((B59+C59/2)*Eingabe!$C$10,2)</f>
        <v>8225.61</v>
      </c>
      <c r="G59" s="5">
        <f>MAX(ROUND(MIN(ROUND((B59+C59/2)*Eingabe!$B$13*0.7,2),F59)*Eingabe!$B$12,2)-E59,0)</f>
        <v>283.48</v>
      </c>
      <c r="H59" s="5">
        <f t="shared" si="3"/>
        <v>119116.87000000001</v>
      </c>
    </row>
    <row r="60" spans="1:8" x14ac:dyDescent="0.2">
      <c r="A60">
        <f t="shared" si="4"/>
        <v>2043</v>
      </c>
      <c r="B60" s="5">
        <f t="shared" si="5"/>
        <v>119116.87000000001</v>
      </c>
      <c r="C60" s="5">
        <f>Eingabe!$B$3</f>
        <v>3000</v>
      </c>
      <c r="D60" s="5">
        <f>ROUND((B60+C60/2)*Eingabe!$C$9,2)</f>
        <v>0</v>
      </c>
      <c r="E60" s="5">
        <f>ROUND(D60*Eingabe!$B$12,2)</f>
        <v>0</v>
      </c>
      <c r="F60" s="5">
        <f>ROUND((B60+C60/2)*Eingabe!$C$10,2)</f>
        <v>9046.27</v>
      </c>
      <c r="G60" s="5">
        <f>MAX(ROUND(MIN(ROUND((B60+C60/2)*Eingabe!$B$13*0.7,2),F60)*Eingabe!$B$12,2)-E60,0)</f>
        <v>311.77</v>
      </c>
      <c r="H60" s="5">
        <f t="shared" si="3"/>
        <v>130851.37000000001</v>
      </c>
    </row>
    <row r="61" spans="1:8" x14ac:dyDescent="0.2">
      <c r="A61">
        <f t="shared" si="4"/>
        <v>2044</v>
      </c>
      <c r="B61" s="5">
        <f t="shared" si="5"/>
        <v>130851.37000000001</v>
      </c>
      <c r="C61" s="5">
        <f>Eingabe!$B$3</f>
        <v>3000</v>
      </c>
      <c r="D61" s="5">
        <f>ROUND((B61+C61/2)*Eingabe!$C$9,2)</f>
        <v>0</v>
      </c>
      <c r="E61" s="5">
        <f>ROUND(D61*Eingabe!$B$12,2)</f>
        <v>0</v>
      </c>
      <c r="F61" s="5">
        <f>ROUND((B61+C61/2)*Eingabe!$C$10,2)</f>
        <v>9926.35</v>
      </c>
      <c r="G61" s="5">
        <f>MAX(ROUND(MIN(ROUND((B61+C61/2)*Eingabe!$B$13*0.7,2),F61)*Eingabe!$B$12,2)-E61,0)</f>
        <v>342.1</v>
      </c>
      <c r="H61" s="5">
        <f t="shared" si="3"/>
        <v>143435.62</v>
      </c>
    </row>
    <row r="62" spans="1:8" x14ac:dyDescent="0.2">
      <c r="A62">
        <f t="shared" si="4"/>
        <v>2045</v>
      </c>
      <c r="B62" s="5">
        <f t="shared" si="5"/>
        <v>143435.62</v>
      </c>
      <c r="C62" s="5">
        <f>Eingabe!$B$3</f>
        <v>3000</v>
      </c>
      <c r="D62" s="5">
        <f>ROUND((B62+C62/2)*Eingabe!$C$9,2)</f>
        <v>0</v>
      </c>
      <c r="E62" s="5">
        <f>ROUND(D62*Eingabe!$B$12,2)</f>
        <v>0</v>
      </c>
      <c r="F62" s="5">
        <f>ROUND((B62+C62/2)*Eingabe!$C$10,2)</f>
        <v>10870.17</v>
      </c>
      <c r="G62" s="5">
        <f>MAX(ROUND(MIN(ROUND((B62+C62/2)*Eingabe!$B$13*0.7,2),F62)*Eingabe!$B$12,2)-E62,0)</f>
        <v>374.62</v>
      </c>
      <c r="H62" s="5">
        <f t="shared" si="3"/>
        <v>156931.17000000001</v>
      </c>
    </row>
    <row r="63" spans="1:8" x14ac:dyDescent="0.2">
      <c r="A63">
        <f t="shared" si="4"/>
        <v>2046</v>
      </c>
      <c r="B63" s="5">
        <f t="shared" si="5"/>
        <v>156931.17000000001</v>
      </c>
      <c r="C63" s="5">
        <f>Eingabe!$B$3</f>
        <v>3000</v>
      </c>
      <c r="D63" s="5">
        <f>ROUND((B63+C63/2)*Eingabe!$C$9,2)</f>
        <v>0</v>
      </c>
      <c r="E63" s="5">
        <f>ROUND(D63*Eingabe!$B$12,2)</f>
        <v>0</v>
      </c>
      <c r="F63" s="5">
        <f>ROUND((B63+C63/2)*Eingabe!$C$10,2)</f>
        <v>11882.34</v>
      </c>
      <c r="G63" s="5">
        <f>MAX(ROUND(MIN(ROUND((B63+C63/2)*Eingabe!$B$13*0.7,2),F63)*Eingabe!$B$12,2)-E63,0)</f>
        <v>409.51</v>
      </c>
      <c r="H63" s="5">
        <f t="shared" si="3"/>
        <v>171404</v>
      </c>
    </row>
    <row r="64" spans="1:8" x14ac:dyDescent="0.2">
      <c r="A64">
        <f t="shared" si="4"/>
        <v>2047</v>
      </c>
      <c r="B64" s="5">
        <f t="shared" si="5"/>
        <v>171404</v>
      </c>
      <c r="C64" s="5">
        <f>Eingabe!$B$3</f>
        <v>3000</v>
      </c>
      <c r="D64" s="5">
        <f>ROUND((B64+C64/2)*Eingabe!$C$9,2)</f>
        <v>0</v>
      </c>
      <c r="E64" s="5">
        <f>ROUND(D64*Eingabe!$B$12,2)</f>
        <v>0</v>
      </c>
      <c r="F64" s="5">
        <f>ROUND((B64+C64/2)*Eingabe!$C$10,2)</f>
        <v>12967.8</v>
      </c>
      <c r="G64" s="5">
        <f>MAX(ROUND(MIN(ROUND((B64+C64/2)*Eingabe!$B$13*0.7,2),F64)*Eingabe!$B$12,2)-E64,0)</f>
        <v>446.91</v>
      </c>
      <c r="H64" s="5">
        <f t="shared" si="3"/>
        <v>186924.88999999998</v>
      </c>
    </row>
    <row r="65" spans="1:8" x14ac:dyDescent="0.2">
      <c r="A65">
        <f t="shared" si="4"/>
        <v>2048</v>
      </c>
      <c r="B65" s="5">
        <f t="shared" si="5"/>
        <v>186924.88999999998</v>
      </c>
      <c r="C65" s="5">
        <f>Eingabe!$B$3</f>
        <v>3000</v>
      </c>
      <c r="D65" s="5">
        <f>ROUND((B65+C65/2)*Eingabe!$C$9,2)</f>
        <v>0</v>
      </c>
      <c r="E65" s="5">
        <f>ROUND(D65*Eingabe!$B$12,2)</f>
        <v>0</v>
      </c>
      <c r="F65" s="5">
        <f>ROUND((B65+C65/2)*Eingabe!$C$10,2)</f>
        <v>14131.87</v>
      </c>
      <c r="G65" s="5">
        <f>MAX(ROUND(MIN(ROUND((B65+C65/2)*Eingabe!$B$13*0.7,2),F65)*Eingabe!$B$12,2)-E65,0)</f>
        <v>487.03</v>
      </c>
      <c r="H65" s="5">
        <f t="shared" si="3"/>
        <v>203569.72999999998</v>
      </c>
    </row>
    <row r="66" spans="1:8" x14ac:dyDescent="0.2">
      <c r="A66">
        <f t="shared" si="4"/>
        <v>2049</v>
      </c>
      <c r="B66" s="5">
        <f t="shared" si="5"/>
        <v>203569.72999999998</v>
      </c>
      <c r="C66" s="5">
        <f>Eingabe!$B$3</f>
        <v>3000</v>
      </c>
      <c r="D66" s="5">
        <f>ROUND((B66+C66/2)*Eingabe!$C$9,2)</f>
        <v>0</v>
      </c>
      <c r="E66" s="5">
        <f>ROUND(D66*Eingabe!$B$12,2)</f>
        <v>0</v>
      </c>
      <c r="F66" s="5">
        <f>ROUND((B66+C66/2)*Eingabe!$C$10,2)</f>
        <v>15380.23</v>
      </c>
      <c r="G66" s="5">
        <f>MAX(ROUND(MIN(ROUND((B66+C66/2)*Eingabe!$B$13*0.7,2),F66)*Eingabe!$B$12,2)-E66,0)</f>
        <v>530.04999999999995</v>
      </c>
      <c r="H66" s="5">
        <f t="shared" si="3"/>
        <v>221419.91</v>
      </c>
    </row>
    <row r="67" spans="1:8" x14ac:dyDescent="0.2">
      <c r="A67">
        <f t="shared" si="4"/>
        <v>2050</v>
      </c>
      <c r="B67" s="5">
        <f t="shared" si="5"/>
        <v>221419.91</v>
      </c>
      <c r="C67" s="5">
        <f>Eingabe!$B$3</f>
        <v>3000</v>
      </c>
      <c r="D67" s="5">
        <f>ROUND((B67+C67/2)*Eingabe!$C$9,2)</f>
        <v>0</v>
      </c>
      <c r="E67" s="5">
        <f>ROUND(D67*Eingabe!$B$12,2)</f>
        <v>0</v>
      </c>
      <c r="F67" s="5">
        <f>ROUND((B67+C67/2)*Eingabe!$C$10,2)</f>
        <v>16718.990000000002</v>
      </c>
      <c r="G67" s="5">
        <f>MAX(ROUND(MIN(ROUND((B67+C67/2)*Eingabe!$B$13*0.7,2),F67)*Eingabe!$B$12,2)-E67,0)</f>
        <v>576.19000000000005</v>
      </c>
      <c r="H67" s="5">
        <f t="shared" si="3"/>
        <v>240562.71</v>
      </c>
    </row>
    <row r="68" spans="1:8" x14ac:dyDescent="0.2">
      <c r="A68">
        <f t="shared" si="4"/>
        <v>2051</v>
      </c>
      <c r="B68" s="5">
        <f t="shared" si="5"/>
        <v>240562.71</v>
      </c>
      <c r="C68" s="5">
        <f>Eingabe!$B$3</f>
        <v>3000</v>
      </c>
      <c r="D68" s="5">
        <f>ROUND((B68+C68/2)*Eingabe!$C$9,2)</f>
        <v>0</v>
      </c>
      <c r="E68" s="5">
        <f>ROUND(D68*Eingabe!$B$12,2)</f>
        <v>0</v>
      </c>
      <c r="F68" s="5">
        <f>ROUND((B68+C68/2)*Eingabe!$C$10,2)</f>
        <v>18154.7</v>
      </c>
      <c r="G68" s="5">
        <f>MAX(ROUND(MIN(ROUND((B68+C68/2)*Eingabe!$B$13*0.7,2),F68)*Eingabe!$B$12,2)-E68,0)</f>
        <v>625.66999999999996</v>
      </c>
      <c r="H68" s="5">
        <f t="shared" si="3"/>
        <v>261091.74</v>
      </c>
    </row>
    <row r="69" spans="1:8" x14ac:dyDescent="0.2">
      <c r="A69">
        <f t="shared" si="4"/>
        <v>2052</v>
      </c>
      <c r="B69" s="5">
        <f t="shared" si="5"/>
        <v>261091.74</v>
      </c>
      <c r="C69" s="5">
        <f>Eingabe!$B$3</f>
        <v>3000</v>
      </c>
      <c r="D69" s="5">
        <f>ROUND((B69+C69/2)*Eingabe!$C$9,2)</f>
        <v>0</v>
      </c>
      <c r="E69" s="5">
        <f>ROUND(D69*Eingabe!$B$12,2)</f>
        <v>0</v>
      </c>
      <c r="F69" s="5">
        <f>ROUND((B69+C69/2)*Eingabe!$C$10,2)</f>
        <v>19694.38</v>
      </c>
      <c r="G69" s="5">
        <f>MAX(ROUND(MIN(ROUND((B69+C69/2)*Eingabe!$B$13*0.7,2),F69)*Eingabe!$B$12,2)-E69,0)</f>
        <v>678.73</v>
      </c>
      <c r="H69" s="5">
        <f t="shared" si="3"/>
        <v>283107.39</v>
      </c>
    </row>
    <row r="70" spans="1:8" x14ac:dyDescent="0.2">
      <c r="A70">
        <f t="shared" si="4"/>
        <v>2053</v>
      </c>
      <c r="B70" s="5">
        <f t="shared" si="5"/>
        <v>283107.39</v>
      </c>
      <c r="C70" s="5">
        <f>Eingabe!$B$3</f>
        <v>3000</v>
      </c>
      <c r="D70" s="5">
        <f>ROUND((B70+C70/2)*Eingabe!$C$9,2)</f>
        <v>0</v>
      </c>
      <c r="E70" s="5">
        <f>ROUND(D70*Eingabe!$B$12,2)</f>
        <v>0</v>
      </c>
      <c r="F70" s="5">
        <f>ROUND((B70+C70/2)*Eingabe!$C$10,2)</f>
        <v>21345.55</v>
      </c>
      <c r="G70" s="5">
        <f>MAX(ROUND(MIN(ROUND((B70+C70/2)*Eingabe!$B$13*0.7,2),F70)*Eingabe!$B$12,2)-E70,0)</f>
        <v>735.64</v>
      </c>
      <c r="H70" s="5">
        <f t="shared" si="3"/>
        <v>306717.3</v>
      </c>
    </row>
    <row r="71" spans="1:8" x14ac:dyDescent="0.2">
      <c r="A71">
        <f t="shared" si="4"/>
        <v>2054</v>
      </c>
      <c r="B71" s="5">
        <f t="shared" si="5"/>
        <v>306717.3</v>
      </c>
      <c r="C71" s="5">
        <f>Eingabe!$B$3</f>
        <v>3000</v>
      </c>
      <c r="D71" s="5">
        <f>ROUND((B71+C71/2)*Eingabe!$C$9,2)</f>
        <v>0</v>
      </c>
      <c r="E71" s="5">
        <f>ROUND(D71*Eingabe!$B$12,2)</f>
        <v>0</v>
      </c>
      <c r="F71" s="5">
        <f>ROUND((B71+C71/2)*Eingabe!$C$10,2)</f>
        <v>23116.3</v>
      </c>
      <c r="G71" s="5">
        <f>MAX(ROUND(MIN(ROUND((B71+C71/2)*Eingabe!$B$13*0.7,2),F71)*Eingabe!$B$12,2)-E71,0)</f>
        <v>796.66</v>
      </c>
      <c r="H71" s="5">
        <f t="shared" si="3"/>
        <v>332036.94</v>
      </c>
    </row>
    <row r="72" spans="1:8" x14ac:dyDescent="0.2">
      <c r="A72">
        <f t="shared" si="4"/>
        <v>2055</v>
      </c>
      <c r="B72" s="5">
        <f t="shared" si="5"/>
        <v>332036.94</v>
      </c>
      <c r="C72" s="5">
        <f>Eingabe!$B$3</f>
        <v>3000</v>
      </c>
      <c r="D72" s="5">
        <f>ROUND((B72+C72/2)*Eingabe!$C$9,2)</f>
        <v>0</v>
      </c>
      <c r="E72" s="5">
        <f>ROUND(D72*Eingabe!$B$12,2)</f>
        <v>0</v>
      </c>
      <c r="F72" s="5">
        <f>ROUND((B72+C72/2)*Eingabe!$C$10,2)</f>
        <v>25015.27</v>
      </c>
      <c r="G72" s="5">
        <f>MAX(ROUND(MIN(ROUND((B72+C72/2)*Eingabe!$B$13*0.7,2),F72)*Eingabe!$B$12,2)-E72,0)</f>
        <v>862.11</v>
      </c>
      <c r="H72" s="5">
        <f t="shared" si="3"/>
        <v>359190.10000000003</v>
      </c>
    </row>
    <row r="73" spans="1:8" x14ac:dyDescent="0.2">
      <c r="A73" s="2" t="s">
        <v>31</v>
      </c>
      <c r="B73" s="5">
        <f t="shared" si="5"/>
        <v>359190.10000000003</v>
      </c>
      <c r="G73" s="5">
        <f>ROUND(SUM(F41:F72)*Eingabe!$B$12,2)-SUM(G41:G72)</f>
        <v>40931.700000000004</v>
      </c>
      <c r="H73" s="5">
        <f t="shared" si="3"/>
        <v>318258.40000000002</v>
      </c>
    </row>
    <row r="75" spans="1:8" x14ac:dyDescent="0.2">
      <c r="A75" s="11" t="s">
        <v>32</v>
      </c>
      <c r="B75" s="11"/>
      <c r="C75" s="11"/>
      <c r="D75" s="11"/>
      <c r="E75" s="11"/>
      <c r="F75" s="11"/>
      <c r="G75" s="11"/>
      <c r="H75" s="7">
        <f>H35+H72</f>
        <v>952496.78</v>
      </c>
    </row>
    <row r="76" spans="1:8" x14ac:dyDescent="0.2">
      <c r="A76" s="11" t="s">
        <v>33</v>
      </c>
      <c r="B76" s="11"/>
      <c r="C76" s="11"/>
      <c r="D76" s="11"/>
      <c r="E76" s="11"/>
      <c r="F76" s="11"/>
      <c r="G76" s="11"/>
      <c r="H76" s="7">
        <f>H36+H73</f>
        <v>834812.95000000007</v>
      </c>
    </row>
  </sheetData>
  <mergeCells count="16">
    <mergeCell ref="A1:H1"/>
    <mergeCell ref="A2:A3"/>
    <mergeCell ref="B2:B3"/>
    <mergeCell ref="C2:C3"/>
    <mergeCell ref="D2:E2"/>
    <mergeCell ref="F2:G2"/>
    <mergeCell ref="H2:H3"/>
    <mergeCell ref="A75:G75"/>
    <mergeCell ref="A76:G76"/>
    <mergeCell ref="A38:H38"/>
    <mergeCell ref="A39:A40"/>
    <mergeCell ref="B39:B40"/>
    <mergeCell ref="C39:C40"/>
    <mergeCell ref="D39:E39"/>
    <mergeCell ref="F39:G39"/>
    <mergeCell ref="H39:H40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Roman,Standard"&amp;12&amp;A</oddHeader>
    <oddFooter>&amp;C&amp;"Times New Roman,Standard"&amp;12Seite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0"/>
  <sheetViews>
    <sheetView zoomScale="130" zoomScaleNormal="130" workbookViewId="0">
      <selection sqref="A1:H1"/>
    </sheetView>
  </sheetViews>
  <sheetFormatPr baseColWidth="10" defaultColWidth="9.140625" defaultRowHeight="12.75" x14ac:dyDescent="0.2"/>
  <cols>
    <col min="1" max="8" width="15.28515625" customWidth="1"/>
    <col min="9" max="1025" width="11.5703125"/>
  </cols>
  <sheetData>
    <row r="1" spans="1:8" x14ac:dyDescent="0.2">
      <c r="A1" s="12" t="s">
        <v>35</v>
      </c>
      <c r="B1" s="12"/>
      <c r="C1" s="12"/>
      <c r="D1" s="12"/>
      <c r="E1" s="12"/>
      <c r="F1" s="12"/>
      <c r="G1" s="12"/>
      <c r="H1" s="12"/>
    </row>
    <row r="2" spans="1:8" ht="12.75" customHeight="1" x14ac:dyDescent="0.2">
      <c r="A2" s="13" t="s">
        <v>21</v>
      </c>
      <c r="B2" s="13" t="s">
        <v>22</v>
      </c>
      <c r="C2" s="13" t="s">
        <v>23</v>
      </c>
      <c r="D2" s="13" t="s">
        <v>24</v>
      </c>
      <c r="E2" s="13"/>
      <c r="F2" s="13" t="s">
        <v>25</v>
      </c>
      <c r="G2" s="13"/>
      <c r="H2" s="13" t="s">
        <v>26</v>
      </c>
    </row>
    <row r="3" spans="1:8" x14ac:dyDescent="0.2">
      <c r="A3" s="13"/>
      <c r="B3" s="13" t="s">
        <v>27</v>
      </c>
      <c r="C3" s="13"/>
      <c r="D3" s="1" t="s">
        <v>28</v>
      </c>
      <c r="E3" s="1" t="s">
        <v>29</v>
      </c>
      <c r="F3" s="1" t="s">
        <v>28</v>
      </c>
      <c r="G3" s="1" t="s">
        <v>29</v>
      </c>
      <c r="H3" s="13" t="s">
        <v>30</v>
      </c>
    </row>
    <row r="4" spans="1:8" x14ac:dyDescent="0.2">
      <c r="A4" s="2" t="s">
        <v>36</v>
      </c>
      <c r="B4" s="5">
        <f>Eingabe!$B$2</f>
        <v>65000</v>
      </c>
      <c r="C4" s="5"/>
      <c r="D4" s="5"/>
      <c r="E4" s="5"/>
      <c r="F4" s="5"/>
      <c r="G4" s="5">
        <f>ROUND(Eingabe!$B$5*Eingabe!$B$12,2)-Eingabe!$B$6</f>
        <v>1292.3800000000001</v>
      </c>
      <c r="H4" s="5">
        <f t="shared" ref="H4:H37" si="0">B4+C4+D4-E4+F4-G4</f>
        <v>63707.62</v>
      </c>
    </row>
    <row r="5" spans="1:8" x14ac:dyDescent="0.2">
      <c r="A5">
        <v>2024</v>
      </c>
      <c r="B5" s="5">
        <f t="shared" ref="B5:B37" si="1">H4</f>
        <v>63707.62</v>
      </c>
      <c r="C5" s="5">
        <f>Eingabe!$B$3</f>
        <v>3000</v>
      </c>
      <c r="D5" s="5">
        <v>0</v>
      </c>
      <c r="E5" s="5">
        <f>ROUND(D5*Eingabe!$B$12,2)</f>
        <v>0</v>
      </c>
      <c r="F5" s="5">
        <f>ROUND((B5+C5/2)*Eingabe!$C$10,2)</f>
        <v>4890.57</v>
      </c>
      <c r="G5" s="5">
        <f>MAX(ROUND(MIN(ROUND((B5+C5/2)*Eingabe!$B$13*0.7,2),F5)*Eingabe!$B$12,2)-E5,0)</f>
        <v>168.55</v>
      </c>
      <c r="H5" s="5">
        <f t="shared" si="0"/>
        <v>71429.64</v>
      </c>
    </row>
    <row r="6" spans="1:8" x14ac:dyDescent="0.2">
      <c r="A6">
        <f t="shared" ref="A6:A36" si="2">A5+1</f>
        <v>2025</v>
      </c>
      <c r="B6" s="5">
        <f t="shared" si="1"/>
        <v>71429.64</v>
      </c>
      <c r="C6" s="5">
        <f>Eingabe!$B$3</f>
        <v>3000</v>
      </c>
      <c r="D6" s="5">
        <v>0</v>
      </c>
      <c r="E6" s="5">
        <f>ROUND(D6*Eingabe!$B$12,2)</f>
        <v>0</v>
      </c>
      <c r="F6" s="5">
        <f>ROUND((B6+C6/2)*Eingabe!$C$10,2)</f>
        <v>5469.72</v>
      </c>
      <c r="G6" s="5">
        <f>MAX(ROUND(MIN(ROUND((B6+C6/2)*Eingabe!$B$13*0.7,2),F6)*Eingabe!$B$12,2)-E6,0)</f>
        <v>188.5</v>
      </c>
      <c r="H6" s="5">
        <f t="shared" si="0"/>
        <v>79710.86</v>
      </c>
    </row>
    <row r="7" spans="1:8" x14ac:dyDescent="0.2">
      <c r="A7">
        <f t="shared" si="2"/>
        <v>2026</v>
      </c>
      <c r="B7" s="5">
        <f t="shared" si="1"/>
        <v>79710.86</v>
      </c>
      <c r="C7" s="5">
        <f>Eingabe!$B$3</f>
        <v>3000</v>
      </c>
      <c r="D7" s="5">
        <v>0</v>
      </c>
      <c r="E7" s="5">
        <f>ROUND(D7*Eingabe!$B$12,2)</f>
        <v>0</v>
      </c>
      <c r="F7" s="5">
        <f>ROUND((B7+C7/2)*Eingabe!$C$10,2)</f>
        <v>6090.81</v>
      </c>
      <c r="G7" s="5">
        <f>MAX(ROUND(MIN(ROUND((B7+C7/2)*Eingabe!$B$13*0.7,2),F7)*Eingabe!$B$12,2)-E7,0)</f>
        <v>209.91</v>
      </c>
      <c r="H7" s="5">
        <f t="shared" si="0"/>
        <v>88591.76</v>
      </c>
    </row>
    <row r="8" spans="1:8" x14ac:dyDescent="0.2">
      <c r="A8">
        <f t="shared" si="2"/>
        <v>2027</v>
      </c>
      <c r="B8" s="5">
        <f t="shared" si="1"/>
        <v>88591.76</v>
      </c>
      <c r="C8" s="5">
        <f>Eingabe!$B$3</f>
        <v>3000</v>
      </c>
      <c r="D8" s="5">
        <v>0</v>
      </c>
      <c r="E8" s="5">
        <f>ROUND(D8*Eingabe!$B$12,2)</f>
        <v>0</v>
      </c>
      <c r="F8" s="5">
        <f>ROUND((B8+C8/2)*Eingabe!$C$10,2)</f>
        <v>6756.88</v>
      </c>
      <c r="G8" s="5">
        <f>MAX(ROUND(MIN(ROUND((B8+C8/2)*Eingabe!$B$13*0.7,2),F8)*Eingabe!$B$12,2)-E8,0)</f>
        <v>232.86</v>
      </c>
      <c r="H8" s="5">
        <f t="shared" si="0"/>
        <v>98115.78</v>
      </c>
    </row>
    <row r="9" spans="1:8" x14ac:dyDescent="0.2">
      <c r="A9">
        <f t="shared" si="2"/>
        <v>2028</v>
      </c>
      <c r="B9" s="5">
        <f t="shared" si="1"/>
        <v>98115.78</v>
      </c>
      <c r="C9" s="5">
        <f>Eingabe!$B$3</f>
        <v>3000</v>
      </c>
      <c r="D9" s="5">
        <v>0</v>
      </c>
      <c r="E9" s="5">
        <f>ROUND(D9*Eingabe!$B$12,2)</f>
        <v>0</v>
      </c>
      <c r="F9" s="5">
        <f>ROUND((B9+C9/2)*Eingabe!$C$10,2)</f>
        <v>7471.18</v>
      </c>
      <c r="G9" s="5">
        <f>MAX(ROUND(MIN(ROUND((B9+C9/2)*Eingabe!$B$13*0.7,2),F9)*Eingabe!$B$12,2)-E9,0)</f>
        <v>257.48</v>
      </c>
      <c r="H9" s="5">
        <f t="shared" si="0"/>
        <v>108329.48</v>
      </c>
    </row>
    <row r="10" spans="1:8" x14ac:dyDescent="0.2">
      <c r="A10">
        <f t="shared" si="2"/>
        <v>2029</v>
      </c>
      <c r="B10" s="5">
        <f t="shared" si="1"/>
        <v>108329.48</v>
      </c>
      <c r="C10" s="5">
        <f>Eingabe!$B$3</f>
        <v>3000</v>
      </c>
      <c r="D10" s="5">
        <v>0</v>
      </c>
      <c r="E10" s="5">
        <f>ROUND(D10*Eingabe!$B$12,2)</f>
        <v>0</v>
      </c>
      <c r="F10" s="5">
        <f>ROUND((B10+C10/2)*Eingabe!$C$10,2)</f>
        <v>8237.2099999999991</v>
      </c>
      <c r="G10" s="5">
        <f>MAX(ROUND(MIN(ROUND((B10+C10/2)*Eingabe!$B$13*0.7,2),F10)*Eingabe!$B$12,2)-E10,0)</f>
        <v>283.88</v>
      </c>
      <c r="H10" s="5">
        <f t="shared" si="0"/>
        <v>119282.81</v>
      </c>
    </row>
    <row r="11" spans="1:8" x14ac:dyDescent="0.2">
      <c r="A11">
        <f t="shared" si="2"/>
        <v>2030</v>
      </c>
      <c r="B11" s="5">
        <f t="shared" si="1"/>
        <v>119282.81</v>
      </c>
      <c r="C11" s="5">
        <f>Eingabe!$B$3</f>
        <v>3000</v>
      </c>
      <c r="D11" s="5">
        <v>0</v>
      </c>
      <c r="E11" s="5">
        <f>ROUND(D11*Eingabe!$B$12,2)</f>
        <v>0</v>
      </c>
      <c r="F11" s="5">
        <f>ROUND((B11+C11/2)*Eingabe!$C$10,2)</f>
        <v>9058.7099999999991</v>
      </c>
      <c r="G11" s="5">
        <f>MAX(ROUND(MIN(ROUND((B11+C11/2)*Eingabe!$B$13*0.7,2),F11)*Eingabe!$B$12,2)-E11,0)</f>
        <v>312.19</v>
      </c>
      <c r="H11" s="5">
        <f t="shared" si="0"/>
        <v>131029.32999999999</v>
      </c>
    </row>
    <row r="12" spans="1:8" x14ac:dyDescent="0.2">
      <c r="A12">
        <f t="shared" si="2"/>
        <v>2031</v>
      </c>
      <c r="B12" s="5">
        <f t="shared" si="1"/>
        <v>131029.32999999999</v>
      </c>
      <c r="C12" s="5">
        <f>Eingabe!$B$3</f>
        <v>3000</v>
      </c>
      <c r="D12" s="5">
        <v>0</v>
      </c>
      <c r="E12" s="5">
        <f>ROUND(D12*Eingabe!$B$12,2)</f>
        <v>0</v>
      </c>
      <c r="F12" s="5">
        <f>ROUND((B12+C12/2)*Eingabe!$C$10,2)</f>
        <v>9939.7000000000007</v>
      </c>
      <c r="G12" s="5">
        <f>MAX(ROUND(MIN(ROUND((B12+C12/2)*Eingabe!$B$13*0.7,2),F12)*Eingabe!$B$12,2)-E12,0)</f>
        <v>342.56</v>
      </c>
      <c r="H12" s="5">
        <f t="shared" si="0"/>
        <v>143626.47</v>
      </c>
    </row>
    <row r="13" spans="1:8" x14ac:dyDescent="0.2">
      <c r="A13">
        <f t="shared" si="2"/>
        <v>2032</v>
      </c>
      <c r="B13" s="5">
        <f t="shared" si="1"/>
        <v>143626.47</v>
      </c>
      <c r="C13" s="5">
        <f>Eingabe!$B$3</f>
        <v>3000</v>
      </c>
      <c r="D13" s="5">
        <v>0</v>
      </c>
      <c r="E13" s="5">
        <f>ROUND(D13*Eingabe!$B$12,2)</f>
        <v>0</v>
      </c>
      <c r="F13" s="5">
        <f>ROUND((B13+C13/2)*Eingabe!$C$10,2)</f>
        <v>10884.49</v>
      </c>
      <c r="G13" s="5">
        <f>MAX(ROUND(MIN(ROUND((B13+C13/2)*Eingabe!$B$13*0.7,2),F13)*Eingabe!$B$12,2)-E13,0)</f>
        <v>375.12</v>
      </c>
      <c r="H13" s="5">
        <f t="shared" si="0"/>
        <v>157135.84</v>
      </c>
    </row>
    <row r="14" spans="1:8" x14ac:dyDescent="0.2">
      <c r="A14">
        <f t="shared" si="2"/>
        <v>2033</v>
      </c>
      <c r="B14" s="5">
        <f t="shared" si="1"/>
        <v>157135.84</v>
      </c>
      <c r="C14" s="5">
        <f>Eingabe!$B$3</f>
        <v>3000</v>
      </c>
      <c r="D14" s="5">
        <v>0</v>
      </c>
      <c r="E14" s="5">
        <f>ROUND(D14*Eingabe!$B$12,2)</f>
        <v>0</v>
      </c>
      <c r="F14" s="5">
        <f>ROUND((B14+C14/2)*Eingabe!$C$10,2)</f>
        <v>11897.69</v>
      </c>
      <c r="G14" s="5">
        <f>MAX(ROUND(MIN(ROUND((B14+C14/2)*Eingabe!$B$13*0.7,2),F14)*Eingabe!$B$12,2)-E14,0)</f>
        <v>410.03</v>
      </c>
      <c r="H14" s="5">
        <f t="shared" si="0"/>
        <v>171623.5</v>
      </c>
    </row>
    <row r="15" spans="1:8" x14ac:dyDescent="0.2">
      <c r="A15">
        <f t="shared" si="2"/>
        <v>2034</v>
      </c>
      <c r="B15" s="5">
        <f t="shared" si="1"/>
        <v>171623.5</v>
      </c>
      <c r="C15" s="5">
        <f>Eingabe!$B$3</f>
        <v>3000</v>
      </c>
      <c r="D15" s="5">
        <v>0</v>
      </c>
      <c r="E15" s="5">
        <f>ROUND(D15*Eingabe!$B$12,2)</f>
        <v>0</v>
      </c>
      <c r="F15" s="5">
        <f>ROUND((B15+C15/2)*Eingabe!$C$10,2)</f>
        <v>12984.26</v>
      </c>
      <c r="G15" s="5">
        <f>MAX(ROUND(MIN(ROUND((B15+C15/2)*Eingabe!$B$13*0.7,2),F15)*Eingabe!$B$12,2)-E15,0)</f>
        <v>447.48</v>
      </c>
      <c r="H15" s="5">
        <f t="shared" si="0"/>
        <v>187160.28</v>
      </c>
    </row>
    <row r="16" spans="1:8" x14ac:dyDescent="0.2">
      <c r="A16">
        <f t="shared" si="2"/>
        <v>2035</v>
      </c>
      <c r="B16" s="5">
        <f t="shared" si="1"/>
        <v>187160.28</v>
      </c>
      <c r="C16" s="5">
        <f>Eingabe!$B$3</f>
        <v>3000</v>
      </c>
      <c r="D16" s="5">
        <v>0</v>
      </c>
      <c r="E16" s="5">
        <f>ROUND(D16*Eingabe!$B$12,2)</f>
        <v>0</v>
      </c>
      <c r="F16" s="5">
        <f>ROUND((B16+C16/2)*Eingabe!$C$10,2)</f>
        <v>14149.52</v>
      </c>
      <c r="G16" s="5">
        <f>MAX(ROUND(MIN(ROUND((B16+C16/2)*Eingabe!$B$13*0.7,2),F16)*Eingabe!$B$12,2)-E16,0)</f>
        <v>487.64</v>
      </c>
      <c r="H16" s="5">
        <f t="shared" si="0"/>
        <v>203822.15999999997</v>
      </c>
    </row>
    <row r="17" spans="1:8" x14ac:dyDescent="0.2">
      <c r="A17">
        <f t="shared" si="2"/>
        <v>2036</v>
      </c>
      <c r="B17" s="5">
        <f t="shared" si="1"/>
        <v>203822.15999999997</v>
      </c>
      <c r="C17" s="5">
        <f>Eingabe!$B$3</f>
        <v>3000</v>
      </c>
      <c r="D17" s="5">
        <v>0</v>
      </c>
      <c r="E17" s="5">
        <f>ROUND(D17*Eingabe!$B$12,2)</f>
        <v>0</v>
      </c>
      <c r="F17" s="5">
        <f>ROUND((B17+C17/2)*Eingabe!$C$10,2)</f>
        <v>15399.16</v>
      </c>
      <c r="G17" s="5">
        <f>MAX(ROUND(MIN(ROUND((B17+C17/2)*Eingabe!$B$13*0.7,2),F17)*Eingabe!$B$12,2)-E17,0)</f>
        <v>530.71</v>
      </c>
      <c r="H17" s="5">
        <f t="shared" si="0"/>
        <v>221690.61</v>
      </c>
    </row>
    <row r="18" spans="1:8" x14ac:dyDescent="0.2">
      <c r="A18">
        <f t="shared" si="2"/>
        <v>2037</v>
      </c>
      <c r="B18" s="5">
        <f t="shared" si="1"/>
        <v>221690.61</v>
      </c>
      <c r="C18" s="5">
        <f>Eingabe!$B$3</f>
        <v>3000</v>
      </c>
      <c r="D18" s="5">
        <v>0</v>
      </c>
      <c r="E18" s="5">
        <f>ROUND(D18*Eingabe!$B$12,2)</f>
        <v>0</v>
      </c>
      <c r="F18" s="5">
        <f>ROUND((B18+C18/2)*Eingabe!$C$10,2)</f>
        <v>16739.3</v>
      </c>
      <c r="G18" s="5">
        <f>MAX(ROUND(MIN(ROUND((B18+C18/2)*Eingabe!$B$13*0.7,2),F18)*Eingabe!$B$12,2)-E18,0)</f>
        <v>576.89</v>
      </c>
      <c r="H18" s="5">
        <f t="shared" si="0"/>
        <v>240853.01999999996</v>
      </c>
    </row>
    <row r="19" spans="1:8" x14ac:dyDescent="0.2">
      <c r="A19">
        <f t="shared" si="2"/>
        <v>2038</v>
      </c>
      <c r="B19" s="5">
        <f t="shared" si="1"/>
        <v>240853.01999999996</v>
      </c>
      <c r="C19" s="5">
        <f>Eingabe!$B$3</f>
        <v>3000</v>
      </c>
      <c r="D19" s="5">
        <v>0</v>
      </c>
      <c r="E19" s="5">
        <f>ROUND(D19*Eingabe!$B$12,2)</f>
        <v>0</v>
      </c>
      <c r="F19" s="5">
        <f>ROUND((B19+C19/2)*Eingabe!$C$10,2)</f>
        <v>18176.48</v>
      </c>
      <c r="G19" s="5">
        <f>MAX(ROUND(MIN(ROUND((B19+C19/2)*Eingabe!$B$13*0.7,2),F19)*Eingabe!$B$12,2)-E19,0)</f>
        <v>626.41999999999996</v>
      </c>
      <c r="H19" s="5">
        <f t="shared" si="0"/>
        <v>261403.07999999996</v>
      </c>
    </row>
    <row r="20" spans="1:8" x14ac:dyDescent="0.2">
      <c r="A20">
        <f t="shared" si="2"/>
        <v>2039</v>
      </c>
      <c r="B20" s="5">
        <f t="shared" si="1"/>
        <v>261403.07999999996</v>
      </c>
      <c r="C20" s="5">
        <f>Eingabe!$B$3</f>
        <v>3000</v>
      </c>
      <c r="D20" s="5">
        <v>0</v>
      </c>
      <c r="E20" s="5">
        <f>ROUND(D20*Eingabe!$B$12,2)</f>
        <v>0</v>
      </c>
      <c r="F20" s="5">
        <f>ROUND((B20+C20/2)*Eingabe!$C$10,2)</f>
        <v>19717.73</v>
      </c>
      <c r="G20" s="5">
        <f>MAX(ROUND(MIN(ROUND((B20+C20/2)*Eingabe!$B$13*0.7,2),F20)*Eingabe!$B$12,2)-E20,0)</f>
        <v>679.54</v>
      </c>
      <c r="H20" s="5">
        <f t="shared" si="0"/>
        <v>283441.26999999996</v>
      </c>
    </row>
    <row r="21" spans="1:8" x14ac:dyDescent="0.2">
      <c r="A21">
        <f t="shared" si="2"/>
        <v>2040</v>
      </c>
      <c r="B21" s="5">
        <f t="shared" si="1"/>
        <v>283441.26999999996</v>
      </c>
      <c r="C21" s="5">
        <f>Eingabe!$B$3</f>
        <v>3000</v>
      </c>
      <c r="D21" s="5">
        <v>0</v>
      </c>
      <c r="E21" s="5">
        <f>ROUND(D21*Eingabe!$B$12,2)</f>
        <v>0</v>
      </c>
      <c r="F21" s="5">
        <f>ROUND((B21+C21/2)*Eingabe!$C$10,2)</f>
        <v>21370.6</v>
      </c>
      <c r="G21" s="5">
        <f>MAX(ROUND(MIN(ROUND((B21+C21/2)*Eingabe!$B$13*0.7,2),F21)*Eingabe!$B$12,2)-E21,0)</f>
        <v>736.5</v>
      </c>
      <c r="H21" s="5">
        <f t="shared" si="0"/>
        <v>307075.36999999994</v>
      </c>
    </row>
    <row r="22" spans="1:8" x14ac:dyDescent="0.2">
      <c r="A22">
        <f t="shared" si="2"/>
        <v>2041</v>
      </c>
      <c r="B22" s="5">
        <f t="shared" si="1"/>
        <v>307075.36999999994</v>
      </c>
      <c r="C22" s="5">
        <f>Eingabe!$B$3</f>
        <v>3000</v>
      </c>
      <c r="D22" s="5">
        <v>0</v>
      </c>
      <c r="E22" s="5">
        <f>ROUND(D22*Eingabe!$B$12,2)</f>
        <v>0</v>
      </c>
      <c r="F22" s="5">
        <f>ROUND((B22+C22/2)*Eingabe!$C$10,2)</f>
        <v>23143.15</v>
      </c>
      <c r="G22" s="5">
        <f>MAX(ROUND(MIN(ROUND((B22+C22/2)*Eingabe!$B$13*0.7,2),F22)*Eingabe!$B$12,2)-E22,0)</f>
        <v>797.59</v>
      </c>
      <c r="H22" s="5">
        <f t="shared" si="0"/>
        <v>332420.92999999993</v>
      </c>
    </row>
    <row r="23" spans="1:8" x14ac:dyDescent="0.2">
      <c r="A23">
        <f t="shared" si="2"/>
        <v>2042</v>
      </c>
      <c r="B23" s="5">
        <f t="shared" si="1"/>
        <v>332420.92999999993</v>
      </c>
      <c r="C23" s="5">
        <f>Eingabe!$B$3</f>
        <v>3000</v>
      </c>
      <c r="D23" s="5">
        <v>0</v>
      </c>
      <c r="E23" s="5">
        <f>ROUND(D23*Eingabe!$B$12,2)</f>
        <v>0</v>
      </c>
      <c r="F23" s="5">
        <f>ROUND((B23+C23/2)*Eingabe!$C$10,2)</f>
        <v>25044.07</v>
      </c>
      <c r="G23" s="5">
        <f>MAX(ROUND(MIN(ROUND((B23+C23/2)*Eingabe!$B$13*0.7,2),F23)*Eingabe!$B$12,2)-E23,0)</f>
        <v>863.1</v>
      </c>
      <c r="H23" s="5">
        <f t="shared" si="0"/>
        <v>359601.89999999997</v>
      </c>
    </row>
    <row r="24" spans="1:8" x14ac:dyDescent="0.2">
      <c r="A24">
        <f t="shared" si="2"/>
        <v>2043</v>
      </c>
      <c r="B24" s="5">
        <f t="shared" si="1"/>
        <v>359601.89999999997</v>
      </c>
      <c r="C24" s="5">
        <f>Eingabe!$B$3</f>
        <v>3000</v>
      </c>
      <c r="D24" s="5">
        <v>0</v>
      </c>
      <c r="E24" s="5">
        <f>ROUND(D24*Eingabe!$B$12,2)</f>
        <v>0</v>
      </c>
      <c r="F24" s="5">
        <f>ROUND((B24+C24/2)*Eingabe!$C$10,2)</f>
        <v>27082.639999999999</v>
      </c>
      <c r="G24" s="5">
        <f>MAX(ROUND(MIN(ROUND((B24+C24/2)*Eingabe!$B$13*0.7,2),F24)*Eingabe!$B$12,2)-E24,0)</f>
        <v>933.36</v>
      </c>
      <c r="H24" s="5">
        <f t="shared" si="0"/>
        <v>388751.18</v>
      </c>
    </row>
    <row r="25" spans="1:8" x14ac:dyDescent="0.2">
      <c r="A25">
        <f t="shared" si="2"/>
        <v>2044</v>
      </c>
      <c r="B25" s="5">
        <f t="shared" si="1"/>
        <v>388751.18</v>
      </c>
      <c r="C25" s="5">
        <f>Eingabe!$B$3</f>
        <v>3000</v>
      </c>
      <c r="D25" s="5">
        <v>0</v>
      </c>
      <c r="E25" s="5">
        <f>ROUND(D25*Eingabe!$B$12,2)</f>
        <v>0</v>
      </c>
      <c r="F25" s="5">
        <f>ROUND((B25+C25/2)*Eingabe!$C$10,2)</f>
        <v>29268.84</v>
      </c>
      <c r="G25" s="5">
        <f>MAX(ROUND(MIN(ROUND((B25+C25/2)*Eingabe!$B$13*0.7,2),F25)*Eingabe!$B$12,2)-E25,0)</f>
        <v>1008.7</v>
      </c>
      <c r="H25" s="5">
        <f t="shared" si="0"/>
        <v>420011.32</v>
      </c>
    </row>
    <row r="26" spans="1:8" x14ac:dyDescent="0.2">
      <c r="A26">
        <f t="shared" si="2"/>
        <v>2045</v>
      </c>
      <c r="B26" s="5">
        <f t="shared" si="1"/>
        <v>420011.32</v>
      </c>
      <c r="C26" s="5">
        <f>Eingabe!$B$3</f>
        <v>3000</v>
      </c>
      <c r="D26" s="5">
        <v>0</v>
      </c>
      <c r="E26" s="5">
        <f>ROUND(D26*Eingabe!$B$12,2)</f>
        <v>0</v>
      </c>
      <c r="F26" s="5">
        <f>ROUND((B26+C26/2)*Eingabe!$C$10,2)</f>
        <v>31613.35</v>
      </c>
      <c r="G26" s="5">
        <f>MAX(ROUND(MIN(ROUND((B26+C26/2)*Eingabe!$B$13*0.7,2),F26)*Eingabe!$B$12,2)-E26,0)</f>
        <v>1089.5</v>
      </c>
      <c r="H26" s="5">
        <f t="shared" si="0"/>
        <v>453535.17</v>
      </c>
    </row>
    <row r="27" spans="1:8" x14ac:dyDescent="0.2">
      <c r="A27">
        <f t="shared" si="2"/>
        <v>2046</v>
      </c>
      <c r="B27" s="5">
        <f t="shared" si="1"/>
        <v>453535.17</v>
      </c>
      <c r="C27" s="5">
        <f>Eingabe!$B$3</f>
        <v>3000</v>
      </c>
      <c r="D27" s="5">
        <v>0</v>
      </c>
      <c r="E27" s="5">
        <f>ROUND(D27*Eingabe!$B$12,2)</f>
        <v>0</v>
      </c>
      <c r="F27" s="5">
        <f>ROUND((B27+C27/2)*Eingabe!$C$10,2)</f>
        <v>34127.64</v>
      </c>
      <c r="G27" s="5">
        <f>MAX(ROUND(MIN(ROUND((B27+C27/2)*Eingabe!$B$13*0.7,2),F27)*Eingabe!$B$12,2)-E27,0)</f>
        <v>1176.1500000000001</v>
      </c>
      <c r="H27" s="5">
        <f t="shared" si="0"/>
        <v>489486.66</v>
      </c>
    </row>
    <row r="28" spans="1:8" x14ac:dyDescent="0.2">
      <c r="A28">
        <f t="shared" si="2"/>
        <v>2047</v>
      </c>
      <c r="B28" s="5">
        <f t="shared" si="1"/>
        <v>489486.66</v>
      </c>
      <c r="C28" s="5">
        <f>Eingabe!$B$3</f>
        <v>3000</v>
      </c>
      <c r="D28" s="5">
        <v>0</v>
      </c>
      <c r="E28" s="5">
        <f>ROUND(D28*Eingabe!$B$12,2)</f>
        <v>0</v>
      </c>
      <c r="F28" s="5">
        <f>ROUND((B28+C28/2)*Eingabe!$C$10,2)</f>
        <v>36824</v>
      </c>
      <c r="G28" s="5">
        <f>MAX(ROUND(MIN(ROUND((B28+C28/2)*Eingabe!$B$13*0.7,2),F28)*Eingabe!$B$12,2)-E28,0)</f>
        <v>1269.08</v>
      </c>
      <c r="H28" s="5">
        <f t="shared" si="0"/>
        <v>528041.57999999996</v>
      </c>
    </row>
    <row r="29" spans="1:8" x14ac:dyDescent="0.2">
      <c r="A29">
        <f t="shared" si="2"/>
        <v>2048</v>
      </c>
      <c r="B29" s="5">
        <f t="shared" si="1"/>
        <v>528041.57999999996</v>
      </c>
      <c r="C29" s="5">
        <f>Eingabe!$B$3</f>
        <v>3000</v>
      </c>
      <c r="D29" s="5">
        <v>0</v>
      </c>
      <c r="E29" s="5">
        <f>ROUND(D29*Eingabe!$B$12,2)</f>
        <v>0</v>
      </c>
      <c r="F29" s="5">
        <f>ROUND((B29+C29/2)*Eingabe!$C$10,2)</f>
        <v>39715.620000000003</v>
      </c>
      <c r="G29" s="5">
        <f>MAX(ROUND(MIN(ROUND((B29+C29/2)*Eingabe!$B$13*0.7,2),F29)*Eingabe!$B$12,2)-E29,0)</f>
        <v>1368.73</v>
      </c>
      <c r="H29" s="5">
        <f t="shared" si="0"/>
        <v>569388.47</v>
      </c>
    </row>
    <row r="30" spans="1:8" x14ac:dyDescent="0.2">
      <c r="A30">
        <f t="shared" si="2"/>
        <v>2049</v>
      </c>
      <c r="B30" s="5">
        <f t="shared" si="1"/>
        <v>569388.47</v>
      </c>
      <c r="C30" s="5">
        <f>Eingabe!$B$3</f>
        <v>3000</v>
      </c>
      <c r="D30" s="5">
        <v>0</v>
      </c>
      <c r="E30" s="5">
        <f>ROUND(D30*Eingabe!$B$12,2)</f>
        <v>0</v>
      </c>
      <c r="F30" s="5">
        <f>ROUND((B30+C30/2)*Eingabe!$C$10,2)</f>
        <v>42816.639999999999</v>
      </c>
      <c r="G30" s="5">
        <f>MAX(ROUND(MIN(ROUND((B30+C30/2)*Eingabe!$B$13*0.7,2),F30)*Eingabe!$B$12,2)-E30,0)</f>
        <v>1475.6</v>
      </c>
      <c r="H30" s="5">
        <f t="shared" si="0"/>
        <v>613729.51</v>
      </c>
    </row>
    <row r="31" spans="1:8" x14ac:dyDescent="0.2">
      <c r="A31">
        <f t="shared" si="2"/>
        <v>2050</v>
      </c>
      <c r="B31" s="5">
        <f t="shared" si="1"/>
        <v>613729.51</v>
      </c>
      <c r="C31" s="5">
        <f>Eingabe!$B$3</f>
        <v>3000</v>
      </c>
      <c r="D31" s="5">
        <v>0</v>
      </c>
      <c r="E31" s="5">
        <f>ROUND(D31*Eingabe!$B$12,2)</f>
        <v>0</v>
      </c>
      <c r="F31" s="5">
        <f>ROUND((B31+C31/2)*Eingabe!$C$10,2)</f>
        <v>46142.21</v>
      </c>
      <c r="G31" s="5">
        <f>MAX(ROUND(MIN(ROUND((B31+C31/2)*Eingabe!$B$13*0.7,2),F31)*Eingabe!$B$12,2)-E31,0)</f>
        <v>1590.21</v>
      </c>
      <c r="H31" s="5">
        <f t="shared" si="0"/>
        <v>661281.51</v>
      </c>
    </row>
    <row r="32" spans="1:8" x14ac:dyDescent="0.2">
      <c r="A32">
        <f t="shared" si="2"/>
        <v>2051</v>
      </c>
      <c r="B32" s="5">
        <f t="shared" si="1"/>
        <v>661281.51</v>
      </c>
      <c r="C32" s="5">
        <f>Eingabe!$B$3</f>
        <v>3000</v>
      </c>
      <c r="D32" s="5">
        <v>0</v>
      </c>
      <c r="E32" s="5">
        <f>ROUND(D32*Eingabe!$B$12,2)</f>
        <v>0</v>
      </c>
      <c r="F32" s="5">
        <f>ROUND((B32+C32/2)*Eingabe!$C$10,2)</f>
        <v>49708.61</v>
      </c>
      <c r="G32" s="5">
        <f>MAX(ROUND(MIN(ROUND((B32+C32/2)*Eingabe!$B$13*0.7,2),F32)*Eingabe!$B$12,2)-E32,0)</f>
        <v>1713.12</v>
      </c>
      <c r="H32" s="5">
        <f t="shared" si="0"/>
        <v>712277</v>
      </c>
    </row>
    <row r="33" spans="1:8" x14ac:dyDescent="0.2">
      <c r="A33">
        <f t="shared" si="2"/>
        <v>2052</v>
      </c>
      <c r="B33" s="5">
        <f t="shared" si="1"/>
        <v>712277</v>
      </c>
      <c r="C33" s="5">
        <f>Eingabe!$B$3</f>
        <v>3000</v>
      </c>
      <c r="D33" s="5">
        <v>0</v>
      </c>
      <c r="E33" s="5">
        <f>ROUND(D33*Eingabe!$B$12,2)</f>
        <v>0</v>
      </c>
      <c r="F33" s="5">
        <f>ROUND((B33+C33/2)*Eingabe!$C$10,2)</f>
        <v>53533.279999999999</v>
      </c>
      <c r="G33" s="5">
        <f>MAX(ROUND(MIN(ROUND((B33+C33/2)*Eingabe!$B$13*0.7,2),F33)*Eingabe!$B$12,2)-E33,0)</f>
        <v>1844.94</v>
      </c>
      <c r="H33" s="5">
        <f t="shared" si="0"/>
        <v>766965.34000000008</v>
      </c>
    </row>
    <row r="34" spans="1:8" x14ac:dyDescent="0.2">
      <c r="A34">
        <f t="shared" si="2"/>
        <v>2053</v>
      </c>
      <c r="B34" s="5">
        <f t="shared" si="1"/>
        <v>766965.34000000008</v>
      </c>
      <c r="C34" s="5">
        <f>Eingabe!$B$3</f>
        <v>3000</v>
      </c>
      <c r="D34" s="5">
        <v>0</v>
      </c>
      <c r="E34" s="5">
        <f>ROUND(D34*Eingabe!$B$12,2)</f>
        <v>0</v>
      </c>
      <c r="F34" s="5">
        <f>ROUND((B34+C34/2)*Eingabe!$C$10,2)</f>
        <v>57634.9</v>
      </c>
      <c r="G34" s="5">
        <f>MAX(ROUND(MIN(ROUND((B34+C34/2)*Eingabe!$B$13*0.7,2),F34)*Eingabe!$B$12,2)-E34,0)</f>
        <v>1986.29</v>
      </c>
      <c r="H34" s="5">
        <f t="shared" si="0"/>
        <v>825613.95000000007</v>
      </c>
    </row>
    <row r="35" spans="1:8" x14ac:dyDescent="0.2">
      <c r="A35">
        <f t="shared" si="2"/>
        <v>2054</v>
      </c>
      <c r="B35" s="5">
        <f t="shared" si="1"/>
        <v>825613.95000000007</v>
      </c>
      <c r="C35" s="5">
        <f>Eingabe!$B$3</f>
        <v>3000</v>
      </c>
      <c r="D35" s="5">
        <v>0</v>
      </c>
      <c r="E35" s="5">
        <f>ROUND(D35*Eingabe!$B$12,2)</f>
        <v>0</v>
      </c>
      <c r="F35" s="5">
        <f>ROUND((B35+C35/2)*Eingabe!$C$10,2)</f>
        <v>62033.55</v>
      </c>
      <c r="G35" s="5">
        <f>MAX(ROUND(MIN(ROUND((B35+C35/2)*Eingabe!$B$13*0.7,2),F35)*Eingabe!$B$12,2)-E35,0)</f>
        <v>2137.88</v>
      </c>
      <c r="H35" s="5">
        <f t="shared" si="0"/>
        <v>888509.62000000011</v>
      </c>
    </row>
    <row r="36" spans="1:8" x14ac:dyDescent="0.2">
      <c r="A36">
        <f t="shared" si="2"/>
        <v>2055</v>
      </c>
      <c r="B36" s="5">
        <f t="shared" si="1"/>
        <v>888509.62000000011</v>
      </c>
      <c r="C36" s="5">
        <f>Eingabe!$B$3</f>
        <v>3000</v>
      </c>
      <c r="D36" s="5">
        <v>0</v>
      </c>
      <c r="E36" s="5">
        <f>ROUND(D36*Eingabe!$B$12,2)</f>
        <v>0</v>
      </c>
      <c r="F36" s="5">
        <f>ROUND((B36+C36/2)*Eingabe!$C$10,2)</f>
        <v>66750.720000000001</v>
      </c>
      <c r="G36" s="5">
        <f>MAX(ROUND(MIN(ROUND((B36+C36/2)*Eingabe!$B$13*0.7,2),F36)*Eingabe!$B$12,2)-E36,0)</f>
        <v>2300.4499999999998</v>
      </c>
      <c r="H36" s="5">
        <f t="shared" si="0"/>
        <v>955959.89000000013</v>
      </c>
    </row>
    <row r="37" spans="1:8" x14ac:dyDescent="0.2">
      <c r="A37" s="2" t="s">
        <v>31</v>
      </c>
      <c r="B37" s="5">
        <f t="shared" si="1"/>
        <v>955959.89000000013</v>
      </c>
      <c r="G37" s="5">
        <f>ROUND(SUM(F5:F36)*Eingabe!$B$12,2)-SUM(G5:G36)</f>
        <v>123834.34</v>
      </c>
      <c r="H37" s="5">
        <f t="shared" si="0"/>
        <v>832125.55000000016</v>
      </c>
    </row>
    <row r="39" spans="1:8" x14ac:dyDescent="0.2">
      <c r="A39" s="11" t="s">
        <v>32</v>
      </c>
      <c r="B39" s="11"/>
      <c r="C39" s="11"/>
      <c r="D39" s="11"/>
      <c r="E39" s="11"/>
      <c r="F39" s="11"/>
      <c r="G39" s="11"/>
      <c r="H39" s="7">
        <f>H36</f>
        <v>955959.89000000013</v>
      </c>
    </row>
    <row r="40" spans="1:8" x14ac:dyDescent="0.2">
      <c r="A40" s="11" t="s">
        <v>33</v>
      </c>
      <c r="B40" s="11"/>
      <c r="C40" s="11"/>
      <c r="D40" s="11"/>
      <c r="E40" s="11"/>
      <c r="F40" s="11"/>
      <c r="G40" s="11"/>
      <c r="H40" s="7">
        <f>H37</f>
        <v>832125.55000000016</v>
      </c>
    </row>
  </sheetData>
  <mergeCells count="9">
    <mergeCell ref="A39:G39"/>
    <mergeCell ref="A40:G40"/>
    <mergeCell ref="A1:H1"/>
    <mergeCell ref="A2:A3"/>
    <mergeCell ref="B2:B3"/>
    <mergeCell ref="C2:C3"/>
    <mergeCell ref="D2:E2"/>
    <mergeCell ref="F2:G2"/>
    <mergeCell ref="H2:H3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Eingabe</vt:lpstr>
      <vt:lpstr>Option 3a</vt:lpstr>
      <vt:lpstr>Option 3b</vt:lpstr>
      <vt:lpstr>Option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Daniel Rudolf</cp:lastModifiedBy>
  <cp:revision>1</cp:revision>
  <dcterms:created xsi:type="dcterms:W3CDTF">2024-03-29T13:09:18Z</dcterms:created>
  <dcterms:modified xsi:type="dcterms:W3CDTF">2024-03-29T17:20:53Z</dcterms:modified>
  <dc:language>de-DE</dc:language>
</cp:coreProperties>
</file>