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ipbeer/Desktop/"/>
    </mc:Choice>
  </mc:AlternateContent>
  <xr:revisionPtr revIDLastSave="0" documentId="13_ncr:1_{250A8B6F-AFA8-394F-A363-17F54F007C3F}" xr6:coauthVersionLast="47" xr6:coauthVersionMax="47" xr10:uidLastSave="{00000000-0000-0000-0000-000000000000}"/>
  <bookViews>
    <workbookView xWindow="0" yWindow="500" windowWidth="25440" windowHeight="15400" xr2:uid="{C133BC15-54F7-4C1E-AFF5-6529512CAED8}"/>
  </bookViews>
  <sheets>
    <sheet name="Gesamt-Rendite 2002 bis 2023" sheetId="10" r:id="rId1"/>
    <sheet name="Hochrechnung 04.06.2024" sheetId="12" r:id="rId2"/>
  </sheets>
  <definedNames>
    <definedName name="_xlnm.Print_Area" localSheetId="0">'Gesamt-Rendite 2002 bis 2023'!$A$1:$M$43</definedName>
    <definedName name="_xlnm.Print_Area" localSheetId="1">'Hochrechnung 04.06.2024'!$A$1:$N$73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8" i="10" l="1"/>
  <c r="B57" i="12"/>
  <c r="B65" i="12"/>
  <c r="N54" i="12"/>
  <c r="O54" i="12" s="1"/>
  <c r="N53" i="12"/>
  <c r="O53" i="12" s="1"/>
  <c r="N52" i="12"/>
  <c r="O52" i="12" s="1"/>
  <c r="N51" i="12"/>
  <c r="O51" i="12" s="1"/>
  <c r="N50" i="12"/>
  <c r="O50" i="12" s="1"/>
  <c r="N49" i="12"/>
  <c r="O49" i="12" s="1"/>
  <c r="N48" i="12"/>
  <c r="O48" i="12" s="1"/>
  <c r="N47" i="12"/>
  <c r="O47" i="12" s="1"/>
  <c r="N46" i="12"/>
  <c r="O46" i="12" s="1"/>
  <c r="N45" i="12"/>
  <c r="O45" i="12" s="1"/>
  <c r="N44" i="12"/>
  <c r="O44" i="12" s="1"/>
  <c r="N43" i="12"/>
  <c r="O43" i="12" s="1"/>
  <c r="N42" i="12"/>
  <c r="O42" i="12" s="1"/>
  <c r="N41" i="12"/>
  <c r="O41" i="12" s="1"/>
  <c r="N40" i="12"/>
  <c r="O40" i="12" s="1"/>
  <c r="N39" i="12"/>
  <c r="O39" i="12" s="1"/>
  <c r="N38" i="12"/>
  <c r="O38" i="12" s="1"/>
  <c r="N37" i="12"/>
  <c r="O37" i="12" s="1"/>
  <c r="N36" i="12"/>
  <c r="O36" i="12" s="1"/>
  <c r="N35" i="12"/>
  <c r="O35" i="12" s="1"/>
  <c r="N34" i="12"/>
  <c r="O34" i="12" s="1"/>
  <c r="N33" i="12"/>
  <c r="O33" i="12" s="1"/>
  <c r="N32" i="12"/>
  <c r="O32" i="12" s="1"/>
  <c r="N31" i="12"/>
  <c r="O31" i="12" s="1"/>
  <c r="N30" i="12"/>
  <c r="O30" i="12" s="1"/>
  <c r="C57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E30" i="12"/>
  <c r="F30" i="12"/>
  <c r="N29" i="12"/>
  <c r="O29" i="12" s="1"/>
  <c r="I29" i="12"/>
  <c r="F29" i="12"/>
  <c r="N28" i="12"/>
  <c r="O28" i="12" s="1"/>
  <c r="I28" i="12"/>
  <c r="F28" i="12"/>
  <c r="G28" i="12" s="1"/>
  <c r="N27" i="12"/>
  <c r="O27" i="12" s="1"/>
  <c r="I27" i="12"/>
  <c r="F27" i="12"/>
  <c r="G27" i="12" s="1"/>
  <c r="N26" i="12"/>
  <c r="O26" i="12" s="1"/>
  <c r="I26" i="12"/>
  <c r="F26" i="12"/>
  <c r="G26" i="12" s="1"/>
  <c r="N25" i="12"/>
  <c r="O25" i="12" s="1"/>
  <c r="I25" i="12"/>
  <c r="F25" i="12"/>
  <c r="G25" i="12" s="1"/>
  <c r="N24" i="12"/>
  <c r="O24" i="12" s="1"/>
  <c r="I24" i="12"/>
  <c r="F24" i="12"/>
  <c r="G24" i="12" s="1"/>
  <c r="N23" i="12"/>
  <c r="O23" i="12" s="1"/>
  <c r="I23" i="12"/>
  <c r="F23" i="12"/>
  <c r="G23" i="12" s="1"/>
  <c r="N22" i="12"/>
  <c r="O22" i="12" s="1"/>
  <c r="I22" i="12"/>
  <c r="F22" i="12"/>
  <c r="G22" i="12" s="1"/>
  <c r="N21" i="12"/>
  <c r="O21" i="12" s="1"/>
  <c r="I21" i="12"/>
  <c r="F21" i="12"/>
  <c r="G21" i="12" s="1"/>
  <c r="N20" i="12"/>
  <c r="O20" i="12" s="1"/>
  <c r="I20" i="12"/>
  <c r="F20" i="12"/>
  <c r="G20" i="12" s="1"/>
  <c r="H20" i="12" s="1"/>
  <c r="N19" i="12"/>
  <c r="O19" i="12" s="1"/>
  <c r="I19" i="12"/>
  <c r="F19" i="12"/>
  <c r="G19" i="12" s="1"/>
  <c r="N18" i="12"/>
  <c r="O18" i="12" s="1"/>
  <c r="I18" i="12"/>
  <c r="F18" i="12"/>
  <c r="G18" i="12" s="1"/>
  <c r="N17" i="12"/>
  <c r="O17" i="12" s="1"/>
  <c r="I17" i="12"/>
  <c r="F17" i="12"/>
  <c r="G17" i="12" s="1"/>
  <c r="N16" i="12"/>
  <c r="O16" i="12" s="1"/>
  <c r="I16" i="12"/>
  <c r="F16" i="12"/>
  <c r="G16" i="12" s="1"/>
  <c r="H16" i="12" s="1"/>
  <c r="N15" i="12"/>
  <c r="O15" i="12" s="1"/>
  <c r="I15" i="12"/>
  <c r="F15" i="12"/>
  <c r="G15" i="12" s="1"/>
  <c r="N14" i="12"/>
  <c r="O14" i="12" s="1"/>
  <c r="I14" i="12"/>
  <c r="F14" i="12"/>
  <c r="G14" i="12" s="1"/>
  <c r="N13" i="12"/>
  <c r="O13" i="12" s="1"/>
  <c r="I13" i="12"/>
  <c r="F13" i="12"/>
  <c r="G13" i="12" s="1"/>
  <c r="N12" i="12"/>
  <c r="O12" i="12" s="1"/>
  <c r="I12" i="12"/>
  <c r="F12" i="12"/>
  <c r="G12" i="12" s="1"/>
  <c r="H12" i="12" s="1"/>
  <c r="N11" i="12"/>
  <c r="O11" i="12" s="1"/>
  <c r="I11" i="12"/>
  <c r="F11" i="12"/>
  <c r="G11" i="12" s="1"/>
  <c r="N10" i="12"/>
  <c r="O10" i="12" s="1"/>
  <c r="I10" i="12"/>
  <c r="F10" i="12"/>
  <c r="G10" i="12" s="1"/>
  <c r="N9" i="12"/>
  <c r="O9" i="12" s="1"/>
  <c r="F9" i="12"/>
  <c r="G9" i="12" s="1"/>
  <c r="N8" i="12"/>
  <c r="O8" i="12" s="1"/>
  <c r="F8" i="12"/>
  <c r="M28" i="10"/>
  <c r="N28" i="10" s="1"/>
  <c r="B31" i="10"/>
  <c r="B33" i="10" s="1"/>
  <c r="D31" i="10"/>
  <c r="E31" i="10"/>
  <c r="C31" i="10"/>
  <c r="F28" i="10"/>
  <c r="G28" i="10" s="1"/>
  <c r="H28" i="10" s="1"/>
  <c r="F27" i="10"/>
  <c r="G27" i="10" s="1"/>
  <c r="H27" i="10" s="1"/>
  <c r="F26" i="10"/>
  <c r="G26" i="10" s="1"/>
  <c r="F25" i="10"/>
  <c r="G25" i="10" s="1"/>
  <c r="H25" i="10" s="1"/>
  <c r="F24" i="10"/>
  <c r="G24" i="10" s="1"/>
  <c r="H24" i="10" s="1"/>
  <c r="F23" i="10"/>
  <c r="G23" i="10" s="1"/>
  <c r="F22" i="10"/>
  <c r="G22" i="10" s="1"/>
  <c r="F21" i="10"/>
  <c r="G21" i="10" s="1"/>
  <c r="H21" i="10" s="1"/>
  <c r="F20" i="10"/>
  <c r="G20" i="10" s="1"/>
  <c r="H20" i="10" s="1"/>
  <c r="F19" i="10"/>
  <c r="G19" i="10" s="1"/>
  <c r="F18" i="10"/>
  <c r="G18" i="10" s="1"/>
  <c r="O57" i="12" l="1"/>
  <c r="F57" i="12"/>
  <c r="N57" i="12"/>
  <c r="G30" i="12"/>
  <c r="G29" i="12"/>
  <c r="P29" i="12" s="1"/>
  <c r="Q29" i="12" s="1"/>
  <c r="P24" i="12"/>
  <c r="Q24" i="12" s="1"/>
  <c r="P11" i="12"/>
  <c r="Q11" i="12" s="1"/>
  <c r="H11" i="12"/>
  <c r="P15" i="12"/>
  <c r="Q15" i="12" s="1"/>
  <c r="H15" i="12"/>
  <c r="P19" i="12"/>
  <c r="Q19" i="12" s="1"/>
  <c r="H19" i="12"/>
  <c r="P10" i="12"/>
  <c r="Q10" i="12" s="1"/>
  <c r="P26" i="12"/>
  <c r="Q26" i="12" s="1"/>
  <c r="H26" i="12"/>
  <c r="H28" i="12"/>
  <c r="G8" i="12"/>
  <c r="P23" i="12"/>
  <c r="Q23" i="12" s="1"/>
  <c r="H23" i="12"/>
  <c r="P13" i="12"/>
  <c r="Q13" i="12" s="1"/>
  <c r="H17" i="12"/>
  <c r="P17" i="12"/>
  <c r="Q17" i="12" s="1"/>
  <c r="P22" i="12"/>
  <c r="Q22" i="12" s="1"/>
  <c r="H22" i="12"/>
  <c r="H24" i="12"/>
  <c r="P25" i="12"/>
  <c r="Q25" i="12" s="1"/>
  <c r="P14" i="12"/>
  <c r="Q14" i="12" s="1"/>
  <c r="P18" i="12"/>
  <c r="Q18" i="12" s="1"/>
  <c r="P21" i="12"/>
  <c r="Q21" i="12" s="1"/>
  <c r="H10" i="12"/>
  <c r="H14" i="12"/>
  <c r="H18" i="12"/>
  <c r="H21" i="12"/>
  <c r="H9" i="12"/>
  <c r="P9" i="12"/>
  <c r="Q9" i="12" s="1"/>
  <c r="H13" i="12"/>
  <c r="I9" i="12"/>
  <c r="P12" i="12"/>
  <c r="Q12" i="12" s="1"/>
  <c r="P16" i="12"/>
  <c r="Q16" i="12" s="1"/>
  <c r="P20" i="12"/>
  <c r="Q20" i="12" s="1"/>
  <c r="H25" i="12"/>
  <c r="P27" i="12"/>
  <c r="Q27" i="12" s="1"/>
  <c r="H27" i="12"/>
  <c r="P28" i="12"/>
  <c r="Q28" i="12" s="1"/>
  <c r="O28" i="10"/>
  <c r="P28" i="10" s="1"/>
  <c r="H18" i="10"/>
  <c r="H22" i="10"/>
  <c r="H26" i="10"/>
  <c r="H19" i="10"/>
  <c r="H23" i="10"/>
  <c r="H30" i="12" l="1"/>
  <c r="P30" i="12"/>
  <c r="Q30" i="12" s="1"/>
  <c r="D30" i="12"/>
  <c r="H29" i="12"/>
  <c r="P8" i="12"/>
  <c r="M26" i="10"/>
  <c r="M25" i="10"/>
  <c r="N25" i="10" s="1"/>
  <c r="O25" i="10" s="1"/>
  <c r="P25" i="10" s="1"/>
  <c r="M24" i="10"/>
  <c r="N24" i="10" s="1"/>
  <c r="O24" i="10" s="1"/>
  <c r="P24" i="10" s="1"/>
  <c r="M23" i="10"/>
  <c r="M22" i="10"/>
  <c r="M21" i="10"/>
  <c r="N21" i="10" s="1"/>
  <c r="O21" i="10" s="1"/>
  <c r="P21" i="10" s="1"/>
  <c r="M20" i="10"/>
  <c r="N20" i="10" s="1"/>
  <c r="O20" i="10" s="1"/>
  <c r="P20" i="10" s="1"/>
  <c r="M19" i="10"/>
  <c r="M18" i="10"/>
  <c r="N18" i="10" s="1"/>
  <c r="O18" i="10" s="1"/>
  <c r="P18" i="10" s="1"/>
  <c r="M17" i="10"/>
  <c r="N17" i="10" s="1"/>
  <c r="M16" i="10"/>
  <c r="N16" i="10" s="1"/>
  <c r="M15" i="10"/>
  <c r="N15" i="10" s="1"/>
  <c r="M14" i="10"/>
  <c r="N14" i="10" s="1"/>
  <c r="M13" i="10"/>
  <c r="N13" i="10" s="1"/>
  <c r="M12" i="10"/>
  <c r="N12" i="10" s="1"/>
  <c r="M11" i="10"/>
  <c r="N11" i="10" s="1"/>
  <c r="M10" i="10"/>
  <c r="N10" i="10" s="1"/>
  <c r="M9" i="10"/>
  <c r="N9" i="10" s="1"/>
  <c r="M8" i="10"/>
  <c r="N8" i="10" s="1"/>
  <c r="M7" i="10"/>
  <c r="M27" i="10"/>
  <c r="F17" i="10"/>
  <c r="G17" i="10" s="1"/>
  <c r="O17" i="10" s="1"/>
  <c r="P17" i="10" s="1"/>
  <c r="F16" i="10"/>
  <c r="G16" i="10" s="1"/>
  <c r="F15" i="10"/>
  <c r="G15" i="10" s="1"/>
  <c r="O15" i="10" s="1"/>
  <c r="P15" i="10" s="1"/>
  <c r="F14" i="10"/>
  <c r="G14" i="10" s="1"/>
  <c r="O14" i="10" s="1"/>
  <c r="P14" i="10" s="1"/>
  <c r="F13" i="10"/>
  <c r="G13" i="10" s="1"/>
  <c r="O13" i="10" s="1"/>
  <c r="P13" i="10" s="1"/>
  <c r="F12" i="10"/>
  <c r="G12" i="10" s="1"/>
  <c r="O12" i="10" s="1"/>
  <c r="P12" i="10" s="1"/>
  <c r="F11" i="10"/>
  <c r="G11" i="10" s="1"/>
  <c r="O11" i="10" s="1"/>
  <c r="P11" i="10" s="1"/>
  <c r="F10" i="10"/>
  <c r="G10" i="10" s="1"/>
  <c r="O10" i="10" s="1"/>
  <c r="P10" i="10" s="1"/>
  <c r="F9" i="10"/>
  <c r="G9" i="10" s="1"/>
  <c r="F8" i="10"/>
  <c r="G8" i="10" s="1"/>
  <c r="O8" i="10" s="1"/>
  <c r="P8" i="10" s="1"/>
  <c r="F7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O16" i="10" l="1"/>
  <c r="P16" i="10" s="1"/>
  <c r="O9" i="10"/>
  <c r="P9" i="10" s="1"/>
  <c r="E31" i="12"/>
  <c r="N7" i="10"/>
  <c r="M31" i="10"/>
  <c r="H10" i="10"/>
  <c r="H14" i="10"/>
  <c r="H9" i="10"/>
  <c r="H17" i="10"/>
  <c r="H15" i="10"/>
  <c r="H13" i="10"/>
  <c r="H11" i="10"/>
  <c r="H8" i="10"/>
  <c r="I8" i="10"/>
  <c r="H12" i="10"/>
  <c r="H16" i="10"/>
  <c r="G7" i="10"/>
  <c r="F31" i="10"/>
  <c r="N23" i="10"/>
  <c r="O23" i="10" s="1"/>
  <c r="P23" i="10" s="1"/>
  <c r="N19" i="10"/>
  <c r="O19" i="10" s="1"/>
  <c r="P19" i="10" s="1"/>
  <c r="N26" i="10"/>
  <c r="O26" i="10" s="1"/>
  <c r="P26" i="10" s="1"/>
  <c r="N22" i="10"/>
  <c r="O22" i="10" s="1"/>
  <c r="P22" i="10" s="1"/>
  <c r="N27" i="10"/>
  <c r="O27" i="10" s="1"/>
  <c r="P27" i="10" s="1"/>
  <c r="G31" i="12" l="1"/>
  <c r="N31" i="10"/>
  <c r="O7" i="10"/>
  <c r="G31" i="10"/>
  <c r="H31" i="12" l="1"/>
  <c r="P31" i="12"/>
  <c r="D31" i="12"/>
  <c r="E32" i="12" l="1"/>
  <c r="Q31" i="12"/>
  <c r="G32" i="12" l="1"/>
  <c r="H32" i="12" l="1"/>
  <c r="P32" i="12"/>
  <c r="D32" i="12"/>
  <c r="E33" i="12" l="1"/>
  <c r="Q32" i="12"/>
  <c r="G33" i="12" l="1"/>
  <c r="H33" i="12" l="1"/>
  <c r="P33" i="12"/>
  <c r="D33" i="12"/>
  <c r="E34" i="12" l="1"/>
  <c r="G34" i="12" s="1"/>
  <c r="D34" i="12" s="1"/>
  <c r="Q33" i="12"/>
  <c r="E35" i="12" l="1"/>
  <c r="G35" i="12" s="1"/>
  <c r="D35" i="12" s="1"/>
  <c r="H34" i="12"/>
  <c r="P34" i="12"/>
  <c r="Q34" i="12" s="1"/>
  <c r="E36" i="12" l="1"/>
  <c r="G36" i="12" s="1"/>
  <c r="D36" i="12" s="1"/>
  <c r="H35" i="12"/>
  <c r="P35" i="12"/>
  <c r="Q35" i="12" s="1"/>
  <c r="E37" i="12" l="1"/>
  <c r="G37" i="12" s="1"/>
  <c r="D37" i="12" s="1"/>
  <c r="H36" i="12"/>
  <c r="P36" i="12"/>
  <c r="Q36" i="12" s="1"/>
  <c r="E38" i="12" l="1"/>
  <c r="G38" i="12" s="1"/>
  <c r="D38" i="12" s="1"/>
  <c r="H37" i="12"/>
  <c r="P37" i="12"/>
  <c r="Q37" i="12" s="1"/>
  <c r="E39" i="12" l="1"/>
  <c r="G39" i="12" s="1"/>
  <c r="D39" i="12" s="1"/>
  <c r="H38" i="12"/>
  <c r="P38" i="12"/>
  <c r="Q38" i="12" s="1"/>
  <c r="E40" i="12" l="1"/>
  <c r="G40" i="12" s="1"/>
  <c r="D40" i="12" s="1"/>
  <c r="H39" i="12"/>
  <c r="P39" i="12"/>
  <c r="Q39" i="12" s="1"/>
  <c r="E41" i="12" l="1"/>
  <c r="G41" i="12" s="1"/>
  <c r="D41" i="12" s="1"/>
  <c r="E42" i="12" s="1"/>
  <c r="G42" i="12" s="1"/>
  <c r="H40" i="12"/>
  <c r="P40" i="12"/>
  <c r="Q40" i="12" s="1"/>
  <c r="H42" i="12" l="1"/>
  <c r="P42" i="12"/>
  <c r="Q42" i="12" s="1"/>
  <c r="D42" i="12"/>
  <c r="E43" i="12" s="1"/>
  <c r="G43" i="12" s="1"/>
  <c r="H41" i="12"/>
  <c r="P41" i="12"/>
  <c r="Q41" i="12" s="1"/>
  <c r="H43" i="12" l="1"/>
  <c r="P43" i="12"/>
  <c r="Q43" i="12" s="1"/>
  <c r="D43" i="12"/>
  <c r="E44" i="12" s="1"/>
  <c r="G44" i="12" s="1"/>
  <c r="H44" i="12" l="1"/>
  <c r="P44" i="12"/>
  <c r="Q44" i="12" s="1"/>
  <c r="D44" i="12"/>
  <c r="E45" i="12" l="1"/>
  <c r="G45" i="12" s="1"/>
  <c r="D45" i="12" s="1"/>
  <c r="H45" i="12" l="1"/>
  <c r="P45" i="12"/>
  <c r="Q45" i="12" s="1"/>
  <c r="E46" i="12"/>
  <c r="G46" i="12" s="1"/>
  <c r="H46" i="12" l="1"/>
  <c r="P46" i="12"/>
  <c r="Q46" i="12" s="1"/>
  <c r="D46" i="12"/>
  <c r="E47" i="12" l="1"/>
  <c r="G47" i="12" s="1"/>
  <c r="H47" i="12" l="1"/>
  <c r="P47" i="12"/>
  <c r="Q47" i="12" s="1"/>
  <c r="D47" i="12"/>
  <c r="E48" i="12" l="1"/>
  <c r="G48" i="12" s="1"/>
  <c r="D48" i="12"/>
  <c r="H48" i="12" l="1"/>
  <c r="P48" i="12"/>
  <c r="Q48" i="12" s="1"/>
  <c r="E49" i="12"/>
  <c r="G49" i="12" s="1"/>
  <c r="D49" i="12" s="1"/>
  <c r="H49" i="12" l="1"/>
  <c r="P49" i="12"/>
  <c r="Q49" i="12" s="1"/>
  <c r="E50" i="12"/>
  <c r="G50" i="12" s="1"/>
  <c r="H50" i="12" l="1"/>
  <c r="P50" i="12"/>
  <c r="Q50" i="12" s="1"/>
  <c r="D50" i="12"/>
  <c r="E51" i="12" l="1"/>
  <c r="G51" i="12" s="1"/>
  <c r="H51" i="12" l="1"/>
  <c r="P51" i="12"/>
  <c r="Q51" i="12" s="1"/>
  <c r="D51" i="12"/>
  <c r="E52" i="12" l="1"/>
  <c r="G52" i="12" s="1"/>
  <c r="H52" i="12" l="1"/>
  <c r="P52" i="12"/>
  <c r="Q52" i="12" s="1"/>
  <c r="D52" i="12"/>
  <c r="E53" i="12" l="1"/>
  <c r="G53" i="12" s="1"/>
  <c r="D53" i="12" s="1"/>
  <c r="H53" i="12" l="1"/>
  <c r="P53" i="12"/>
  <c r="Q53" i="12" s="1"/>
  <c r="E54" i="12"/>
  <c r="G54" i="12" l="1"/>
  <c r="D54" i="12" s="1"/>
  <c r="D57" i="12" s="1"/>
  <c r="B60" i="12" s="1"/>
  <c r="E57" i="12"/>
  <c r="H54" i="12" l="1"/>
  <c r="P54" i="12"/>
  <c r="G57" i="12"/>
  <c r="Q54" i="12" l="1"/>
  <c r="P57" i="12"/>
</calcChain>
</file>

<file path=xl/sharedStrings.xml><?xml version="1.0" encoding="utf-8"?>
<sst xmlns="http://schemas.openxmlformats.org/spreadsheetml/2006/main" count="104" uniqueCount="49">
  <si>
    <t>Jahr</t>
  </si>
  <si>
    <t>Einzahlung</t>
  </si>
  <si>
    <t>Zulage</t>
  </si>
  <si>
    <t>Wert</t>
  </si>
  <si>
    <t>p.a.</t>
  </si>
  <si>
    <t>kum.</t>
  </si>
  <si>
    <t>Kommentare:</t>
  </si>
  <si>
    <t>Gebühren</t>
  </si>
  <si>
    <t>Brutto-Ertrag</t>
  </si>
  <si>
    <t>Steuerersp.</t>
  </si>
  <si>
    <t>Netto-</t>
  </si>
  <si>
    <t>EUR</t>
  </si>
  <si>
    <t>Brutto-</t>
  </si>
  <si>
    <t>IKV</t>
  </si>
  <si>
    <t xml:space="preserve"> = Interner Zinsfuss</t>
  </si>
  <si>
    <t>Auszahlung</t>
  </si>
  <si>
    <t>Überschuss</t>
  </si>
  <si>
    <t>p.a. in %</t>
  </si>
  <si>
    <t xml:space="preserve"> - Es werden weiterhin € 1.925,04 jährlich an Beiträgen bezahlt.</t>
  </si>
  <si>
    <t>Ergebnis:</t>
  </si>
  <si>
    <t xml:space="preserve"> - Ab 2038 beträgt die Verzinsung nur noch  4,0 % wegen Umschichtung der Anlagen </t>
  </si>
  <si>
    <t>Riester-Vertrag bei Hannover LV ab 12/2002 - Gesamt-Rendite 2002 - 2023</t>
  </si>
  <si>
    <t xml:space="preserve"> Die Schätzung beruht auf folgenden Annahmen, ausgehend von 2023:</t>
  </si>
  <si>
    <t>Grenz-</t>
  </si>
  <si>
    <t>steuersatz</t>
  </si>
  <si>
    <t>in %</t>
  </si>
  <si>
    <t>vor Zulage</t>
  </si>
  <si>
    <t>nach Zulage</t>
  </si>
  <si>
    <t>Summe</t>
  </si>
  <si>
    <t xml:space="preserve">Ertrag </t>
  </si>
  <si>
    <t>Rendite AB</t>
  </si>
  <si>
    <t xml:space="preserve">   ( =  Rendite über alle Jahre)</t>
  </si>
  <si>
    <t xml:space="preserve"> =( Bruttoertrag minus Gebühr) ./. Kum. Wert Jahresanfang bzw. Ende VJ</t>
  </si>
  <si>
    <t xml:space="preserve"> =( Bruttoertrag vor Abzug Gebühr) ./. Kum. Wert Jahresanfang bzw. Ende VJ</t>
  </si>
  <si>
    <t xml:space="preserve"> - Der Überschuss von € 13.925,64 ergibt eine Verzinsung nach der Interner-Zinsfuß-Methode von 5,65  %  </t>
  </si>
  <si>
    <t>Nettoertrag</t>
  </si>
  <si>
    <t>mit St-Ersp</t>
  </si>
  <si>
    <t xml:space="preserve"> - Der erreichte Wert verzinst sich weiter mit 6,00 % jährlich</t>
  </si>
  <si>
    <t>Summen</t>
  </si>
  <si>
    <t>Dann stehen Ende des Jahrs 2048  € 206.115,80 zur Verrentung zur Verfügung</t>
  </si>
  <si>
    <t>Hochrechnung bis 2048</t>
  </si>
  <si>
    <t xml:space="preserve"> - In der Nettorendite p.a. links vom grauen Blaken ist die geschätzte Steuerersparnis nicht berücksichtigt, aber die Zulagen und die Gebühren. Berechnung inkl. Steuervorteil rechts vom Balken</t>
  </si>
  <si>
    <r>
      <t>Die </t>
    </r>
    <r>
      <rPr>
        <b/>
        <sz val="11"/>
        <color theme="1"/>
        <rFont val="Arial"/>
        <family val="2"/>
      </rPr>
      <t>Interner-Zinsfuß-Methode</t>
    </r>
    <r>
      <rPr>
        <sz val="11"/>
        <color theme="1"/>
        <rFont val="Arial"/>
        <family val="2"/>
      </rPr>
      <t> ist ein Verfahren der dynamischen Investitionsrechnung innerhalb der Investitionstheorie.</t>
    </r>
  </si>
  <si>
    <r>
      <t>Sie ermöglicht, für eine </t>
    </r>
    <r>
      <rPr>
        <sz val="11"/>
        <color theme="1"/>
        <rFont val="Arial"/>
        <family val="2"/>
      </rPr>
      <t>Investition oder Kapitalanlage, bei der unregelmäßige und schwankende Erträge anfallen, eine (theoretische) mittlere, jährliche Rendite zu berechnen.</t>
    </r>
  </si>
  <si>
    <t xml:space="preserve"> = kum. Wert - Eigene Einzahlungen</t>
  </si>
  <si>
    <t>Rendite</t>
  </si>
  <si>
    <t xml:space="preserve">Rendite </t>
  </si>
  <si>
    <t>Nettorendite</t>
  </si>
  <si>
    <t>Bruttorendite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</si>
</sst>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i/>
      <sz val="11"/>
      <color theme="9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10" fontId="0" fillId="0" borderId="0" xfId="1" applyNumberFormat="1" applyFont="1"/>
    <xf numFmtId="0" fontId="2" fillId="0" borderId="0" xfId="0" applyFont="1"/>
    <xf numFmtId="0" fontId="6" fillId="0" borderId="0" xfId="0" applyFont="1"/>
    <xf numFmtId="4" fontId="6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4" fontId="2" fillId="0" borderId="0" xfId="0" applyNumberFormat="1" applyFont="1"/>
    <xf numFmtId="10" fontId="9" fillId="0" borderId="0" xfId="1" applyNumberFormat="1" applyFont="1"/>
    <xf numFmtId="0" fontId="8" fillId="0" borderId="0" xfId="0" applyFont="1" applyAlignment="1">
      <alignment horizontal="left"/>
    </xf>
    <xf numFmtId="2" fontId="0" fillId="0" borderId="0" xfId="0" applyNumberFormat="1"/>
    <xf numFmtId="0" fontId="5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4" fontId="10" fillId="0" borderId="0" xfId="0" applyNumberFormat="1" applyFont="1"/>
    <xf numFmtId="0" fontId="11" fillId="0" borderId="0" xfId="0" applyFont="1" applyAlignment="1">
      <alignment horizontal="center"/>
    </xf>
    <xf numFmtId="10" fontId="11" fillId="0" borderId="1" xfId="1" applyNumberFormat="1" applyFont="1" applyBorder="1"/>
    <xf numFmtId="4" fontId="11" fillId="0" borderId="0" xfId="0" applyNumberFormat="1" applyFont="1"/>
    <xf numFmtId="10" fontId="10" fillId="0" borderId="0" xfId="1" applyNumberFormat="1" applyFont="1"/>
    <xf numFmtId="0" fontId="10" fillId="0" borderId="0" xfId="0" applyFont="1" applyAlignment="1">
      <alignment horizontal="center"/>
    </xf>
    <xf numFmtId="4" fontId="9" fillId="0" borderId="0" xfId="0" applyNumberFormat="1" applyFont="1"/>
    <xf numFmtId="0" fontId="12" fillId="0" borderId="0" xfId="0" applyFont="1" applyAlignment="1">
      <alignment horizontal="center"/>
    </xf>
    <xf numFmtId="4" fontId="12" fillId="0" borderId="0" xfId="0" applyNumberFormat="1" applyFont="1"/>
    <xf numFmtId="2" fontId="12" fillId="0" borderId="0" xfId="0" applyNumberFormat="1" applyFont="1"/>
    <xf numFmtId="10" fontId="12" fillId="0" borderId="0" xfId="1" applyNumberFormat="1" applyFont="1"/>
    <xf numFmtId="0" fontId="12" fillId="0" borderId="0" xfId="0" applyFont="1"/>
    <xf numFmtId="4" fontId="13" fillId="0" borderId="0" xfId="0" applyNumberFormat="1" applyFont="1"/>
    <xf numFmtId="2" fontId="10" fillId="0" borderId="0" xfId="0" applyNumberFormat="1" applyFont="1"/>
    <xf numFmtId="0" fontId="10" fillId="0" borderId="0" xfId="0" applyFont="1"/>
    <xf numFmtId="10" fontId="2" fillId="0" borderId="0" xfId="1" applyNumberFormat="1" applyFont="1"/>
    <xf numFmtId="0" fontId="11" fillId="0" borderId="0" xfId="0" applyFont="1" applyAlignment="1">
      <alignment horizontal="left"/>
    </xf>
    <xf numFmtId="4" fontId="14" fillId="0" borderId="0" xfId="0" applyNumberFormat="1" applyFont="1"/>
    <xf numFmtId="4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4" fontId="16" fillId="0" borderId="0" xfId="0" applyNumberFormat="1" applyFont="1"/>
    <xf numFmtId="4" fontId="17" fillId="0" borderId="0" xfId="0" applyNumberFormat="1" applyFont="1"/>
    <xf numFmtId="0" fontId="18" fillId="0" borderId="0" xfId="0" applyFont="1"/>
    <xf numFmtId="0" fontId="0" fillId="2" borderId="0" xfId="0" applyFill="1"/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0" fontId="9" fillId="2" borderId="0" xfId="1" applyNumberFormat="1" applyFont="1" applyFill="1"/>
    <xf numFmtId="2" fontId="14" fillId="2" borderId="0" xfId="0" applyNumberFormat="1" applyFont="1" applyFill="1" applyAlignment="1">
      <alignment horizontal="right"/>
    </xf>
    <xf numFmtId="10" fontId="10" fillId="2" borderId="0" xfId="1" applyNumberFormat="1" applyFont="1" applyFill="1"/>
    <xf numFmtId="10" fontId="12" fillId="2" borderId="0" xfId="1" applyNumberFormat="1" applyFont="1" applyFill="1"/>
    <xf numFmtId="10" fontId="0" fillId="2" borderId="0" xfId="1" applyNumberFormat="1" applyFont="1" applyFill="1"/>
    <xf numFmtId="4" fontId="3" fillId="2" borderId="0" xfId="0" applyNumberFormat="1" applyFont="1" applyFill="1"/>
    <xf numFmtId="0" fontId="0" fillId="3" borderId="0" xfId="0" applyFill="1"/>
    <xf numFmtId="10" fontId="0" fillId="3" borderId="0" xfId="1" applyNumberFormat="1" applyFont="1" applyFill="1"/>
    <xf numFmtId="4" fontId="17" fillId="0" borderId="0" xfId="0" applyNumberFormat="1" applyFont="1" applyAlignment="1">
      <alignment horizontal="center"/>
    </xf>
    <xf numFmtId="10" fontId="16" fillId="0" borderId="0" xfId="1" applyNumberFormat="1" applyFont="1" applyBorder="1"/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2" fontId="21" fillId="0" borderId="0" xfId="0" applyNumberFormat="1" applyFont="1"/>
    <xf numFmtId="10" fontId="22" fillId="0" borderId="0" xfId="1" applyNumberFormat="1" applyFont="1"/>
    <xf numFmtId="0" fontId="21" fillId="3" borderId="0" xfId="0" applyFont="1" applyFill="1"/>
    <xf numFmtId="10" fontId="21" fillId="0" borderId="0" xfId="1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3D24-230A-4DA5-A368-549C2FF79A04}">
  <dimension ref="A1:P47"/>
  <sheetViews>
    <sheetView tabSelected="1" workbookViewId="0">
      <selection activeCell="N31" sqref="N31"/>
    </sheetView>
  </sheetViews>
  <sheetFormatPr baseColWidth="10" defaultRowHeight="15" x14ac:dyDescent="0.2"/>
  <cols>
    <col min="4" max="4" width="11.6640625" bestFit="1" customWidth="1"/>
    <col min="5" max="9" width="12" customWidth="1"/>
    <col min="10" max="11" width="1.6640625" customWidth="1"/>
    <col min="15" max="15" width="13" customWidth="1"/>
  </cols>
  <sheetData>
    <row r="1" spans="1:16" ht="16" x14ac:dyDescent="0.2">
      <c r="A1" s="1" t="s">
        <v>21</v>
      </c>
      <c r="J1" s="52"/>
      <c r="K1" s="52"/>
    </row>
    <row r="2" spans="1:16" x14ac:dyDescent="0.2">
      <c r="J2" s="52"/>
      <c r="K2" s="52"/>
    </row>
    <row r="3" spans="1:16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8</v>
      </c>
      <c r="F3" s="2" t="s">
        <v>7</v>
      </c>
      <c r="G3" s="2" t="s">
        <v>10</v>
      </c>
      <c r="H3" s="2" t="s">
        <v>10</v>
      </c>
      <c r="I3" s="2" t="s">
        <v>12</v>
      </c>
      <c r="J3" s="52"/>
      <c r="K3" s="52"/>
      <c r="L3" s="2" t="s">
        <v>23</v>
      </c>
      <c r="M3" s="12" t="s">
        <v>9</v>
      </c>
      <c r="N3" s="12" t="s">
        <v>9</v>
      </c>
      <c r="O3" s="2" t="s">
        <v>35</v>
      </c>
      <c r="P3" s="2" t="s">
        <v>10</v>
      </c>
    </row>
    <row r="4" spans="1:16" x14ac:dyDescent="0.2">
      <c r="A4" s="2"/>
      <c r="B4" s="20" t="s">
        <v>15</v>
      </c>
      <c r="C4" s="2"/>
      <c r="D4" s="2" t="s">
        <v>5</v>
      </c>
      <c r="E4" s="2" t="s">
        <v>4</v>
      </c>
      <c r="F4" s="2" t="s">
        <v>4</v>
      </c>
      <c r="G4" s="2" t="s">
        <v>29</v>
      </c>
      <c r="H4" s="2" t="s">
        <v>45</v>
      </c>
      <c r="I4" s="2" t="s">
        <v>45</v>
      </c>
      <c r="J4" s="52"/>
      <c r="K4" s="52"/>
      <c r="L4" s="2" t="s">
        <v>24</v>
      </c>
      <c r="M4" s="12" t="s">
        <v>26</v>
      </c>
      <c r="N4" s="12" t="s">
        <v>27</v>
      </c>
      <c r="O4" s="2" t="s">
        <v>36</v>
      </c>
      <c r="P4" s="2" t="s">
        <v>30</v>
      </c>
    </row>
    <row r="5" spans="1:16" x14ac:dyDescent="0.2">
      <c r="B5" s="7"/>
      <c r="F5" s="19">
        <v>8.7999999999999995E-2</v>
      </c>
      <c r="G5" s="2" t="s">
        <v>11</v>
      </c>
      <c r="H5" s="2" t="s">
        <v>17</v>
      </c>
      <c r="I5" s="2" t="s">
        <v>17</v>
      </c>
      <c r="J5" s="52"/>
      <c r="K5" s="52"/>
      <c r="L5" s="2" t="s">
        <v>25</v>
      </c>
      <c r="M5" s="12" t="s">
        <v>11</v>
      </c>
      <c r="N5" s="12" t="s">
        <v>17</v>
      </c>
      <c r="O5" s="2" t="s">
        <v>11</v>
      </c>
      <c r="P5" s="2" t="s">
        <v>17</v>
      </c>
    </row>
    <row r="6" spans="1:16" x14ac:dyDescent="0.2">
      <c r="B6" s="7"/>
      <c r="F6" s="19"/>
      <c r="G6" s="2"/>
      <c r="H6" s="2"/>
      <c r="I6" s="2"/>
      <c r="J6" s="52"/>
      <c r="K6" s="52"/>
      <c r="L6" s="2"/>
      <c r="M6" s="2"/>
      <c r="N6" s="2"/>
      <c r="O6" s="2"/>
      <c r="P6" s="2"/>
    </row>
    <row r="7" spans="1:16" x14ac:dyDescent="0.2">
      <c r="A7" s="3">
        <v>2002</v>
      </c>
      <c r="B7" s="26">
        <v>240</v>
      </c>
      <c r="C7" s="4">
        <v>0</v>
      </c>
      <c r="D7" s="4">
        <v>219</v>
      </c>
      <c r="E7" s="4">
        <v>0</v>
      </c>
      <c r="F7" s="17">
        <f t="shared" ref="F7:F17" si="0">(B7+C7)*0.088</f>
        <v>21.119999999999997</v>
      </c>
      <c r="G7" s="4">
        <f>E7-F7</f>
        <v>-21.119999999999997</v>
      </c>
      <c r="H7" s="15"/>
      <c r="I7" s="4"/>
      <c r="J7" s="52"/>
      <c r="K7" s="52"/>
      <c r="L7" s="6">
        <v>0.25</v>
      </c>
      <c r="M7" s="9">
        <f t="shared" ref="M7:M28" si="1">(B7+C7)*L7</f>
        <v>60</v>
      </c>
      <c r="N7" s="14">
        <f t="shared" ref="N7:N28" si="2">M7-C7</f>
        <v>60</v>
      </c>
      <c r="O7" s="4">
        <f t="shared" ref="O7:O28" si="3">G7+N7</f>
        <v>38.880000000000003</v>
      </c>
      <c r="P7" s="15"/>
    </row>
    <row r="8" spans="1:16" x14ac:dyDescent="0.2">
      <c r="A8" s="3">
        <v>2003</v>
      </c>
      <c r="B8" s="26">
        <v>240</v>
      </c>
      <c r="C8" s="4">
        <v>38</v>
      </c>
      <c r="D8" s="4">
        <v>487</v>
      </c>
      <c r="E8" s="4">
        <v>14.58</v>
      </c>
      <c r="F8" s="17">
        <f t="shared" si="0"/>
        <v>24.463999999999999</v>
      </c>
      <c r="G8" s="4">
        <f>E8-F8</f>
        <v>-9.8839999999999986</v>
      </c>
      <c r="H8" s="15">
        <f t="shared" ref="H8:H28" si="4">G8/D7</f>
        <v>-4.5132420091324198E-2</v>
      </c>
      <c r="I8" s="6">
        <f>G8/B7</f>
        <v>-4.1183333333333329E-2</v>
      </c>
      <c r="J8" s="52"/>
      <c r="K8" s="52"/>
      <c r="L8" s="6">
        <v>0.25</v>
      </c>
      <c r="M8" s="9">
        <f t="shared" si="1"/>
        <v>69.5</v>
      </c>
      <c r="N8" s="14">
        <f t="shared" si="2"/>
        <v>31.5</v>
      </c>
      <c r="O8" s="4">
        <f t="shared" si="3"/>
        <v>21.616</v>
      </c>
      <c r="P8" s="15">
        <f t="shared" ref="P8:P28" si="5">O8/D7</f>
        <v>9.8703196347031966E-2</v>
      </c>
    </row>
    <row r="9" spans="1:16" x14ac:dyDescent="0.2">
      <c r="A9" s="3">
        <v>2004</v>
      </c>
      <c r="B9" s="26">
        <v>480</v>
      </c>
      <c r="C9" s="4">
        <v>38</v>
      </c>
      <c r="D9" s="4">
        <v>983</v>
      </c>
      <c r="E9" s="4">
        <v>23.58</v>
      </c>
      <c r="F9" s="17">
        <f t="shared" si="0"/>
        <v>45.583999999999996</v>
      </c>
      <c r="G9" s="4">
        <f t="shared" ref="G9:G28" si="6">E9-F9</f>
        <v>-22.003999999999998</v>
      </c>
      <c r="H9" s="15">
        <f t="shared" si="4"/>
        <v>-4.5182751540041061E-2</v>
      </c>
      <c r="I9" s="6">
        <f t="shared" ref="I9:I21" si="7">E9/D8</f>
        <v>4.8418891170431209E-2</v>
      </c>
      <c r="J9" s="52"/>
      <c r="K9" s="52"/>
      <c r="L9" s="6">
        <v>0.25</v>
      </c>
      <c r="M9" s="9">
        <f t="shared" si="1"/>
        <v>129.5</v>
      </c>
      <c r="N9" s="14">
        <f t="shared" si="2"/>
        <v>91.5</v>
      </c>
      <c r="O9" s="4">
        <f t="shared" si="3"/>
        <v>69.496000000000009</v>
      </c>
      <c r="P9" s="15">
        <f t="shared" si="5"/>
        <v>0.1427022587268994</v>
      </c>
    </row>
    <row r="10" spans="1:16" x14ac:dyDescent="0.2">
      <c r="A10" s="3">
        <v>2005</v>
      </c>
      <c r="B10" s="26">
        <v>480</v>
      </c>
      <c r="C10" s="4">
        <v>76</v>
      </c>
      <c r="D10" s="4">
        <v>1522</v>
      </c>
      <c r="E10" s="4">
        <v>31.93</v>
      </c>
      <c r="F10" s="17">
        <f t="shared" si="0"/>
        <v>48.927999999999997</v>
      </c>
      <c r="G10" s="4">
        <f t="shared" si="6"/>
        <v>-16.997999999999998</v>
      </c>
      <c r="H10" s="15">
        <f t="shared" si="4"/>
        <v>-1.7291963377416071E-2</v>
      </c>
      <c r="I10" s="6">
        <f t="shared" si="7"/>
        <v>3.2482197355035602E-2</v>
      </c>
      <c r="J10" s="52"/>
      <c r="K10" s="52"/>
      <c r="L10" s="6">
        <v>0.25</v>
      </c>
      <c r="M10" s="9">
        <f t="shared" si="1"/>
        <v>139</v>
      </c>
      <c r="N10" s="14">
        <f t="shared" si="2"/>
        <v>63</v>
      </c>
      <c r="O10" s="4">
        <f t="shared" si="3"/>
        <v>46.002000000000002</v>
      </c>
      <c r="P10" s="15">
        <f t="shared" si="5"/>
        <v>4.6797558494404888E-2</v>
      </c>
    </row>
    <row r="11" spans="1:16" x14ac:dyDescent="0.2">
      <c r="A11" s="3">
        <v>2006</v>
      </c>
      <c r="B11" s="26">
        <v>480</v>
      </c>
      <c r="C11" s="4">
        <v>76</v>
      </c>
      <c r="D11" s="4">
        <v>2244</v>
      </c>
      <c r="E11" s="4">
        <v>214.93</v>
      </c>
      <c r="F11" s="17">
        <f t="shared" si="0"/>
        <v>48.927999999999997</v>
      </c>
      <c r="G11" s="4">
        <f t="shared" si="6"/>
        <v>166.00200000000001</v>
      </c>
      <c r="H11" s="15">
        <f t="shared" si="4"/>
        <v>0.1090683311432326</v>
      </c>
      <c r="I11" s="6">
        <f t="shared" si="7"/>
        <v>0.141215505913272</v>
      </c>
      <c r="J11" s="52"/>
      <c r="K11" s="52"/>
      <c r="L11" s="6">
        <v>0.25</v>
      </c>
      <c r="M11" s="9">
        <f t="shared" si="1"/>
        <v>139</v>
      </c>
      <c r="N11" s="14">
        <f t="shared" si="2"/>
        <v>63</v>
      </c>
      <c r="O11" s="4">
        <f t="shared" si="3"/>
        <v>229.00200000000001</v>
      </c>
      <c r="P11" s="15">
        <f t="shared" si="5"/>
        <v>0.15046123521681998</v>
      </c>
    </row>
    <row r="12" spans="1:16" x14ac:dyDescent="0.2">
      <c r="A12" s="3">
        <v>2007</v>
      </c>
      <c r="B12" s="26">
        <v>600</v>
      </c>
      <c r="C12" s="4">
        <v>114</v>
      </c>
      <c r="D12" s="4">
        <v>3137</v>
      </c>
      <c r="E12" s="4">
        <v>241.83</v>
      </c>
      <c r="F12" s="17">
        <f t="shared" si="0"/>
        <v>62.831999999999994</v>
      </c>
      <c r="G12" s="4">
        <f t="shared" si="6"/>
        <v>178.99800000000002</v>
      </c>
      <c r="H12" s="15">
        <f t="shared" si="4"/>
        <v>7.9767379679144393E-2</v>
      </c>
      <c r="I12" s="6">
        <f t="shared" si="7"/>
        <v>0.10776737967914439</v>
      </c>
      <c r="J12" s="52"/>
      <c r="K12" s="52"/>
      <c r="L12" s="6">
        <v>0.25</v>
      </c>
      <c r="M12" s="9">
        <f t="shared" si="1"/>
        <v>178.5</v>
      </c>
      <c r="N12" s="14">
        <f t="shared" si="2"/>
        <v>64.5</v>
      </c>
      <c r="O12" s="4">
        <f t="shared" si="3"/>
        <v>243.49800000000002</v>
      </c>
      <c r="P12" s="15">
        <f t="shared" si="5"/>
        <v>0.10851069518716579</v>
      </c>
    </row>
    <row r="13" spans="1:16" x14ac:dyDescent="0.2">
      <c r="A13" s="3">
        <v>2008</v>
      </c>
      <c r="B13" s="26">
        <v>636</v>
      </c>
      <c r="C13" s="4">
        <v>114</v>
      </c>
      <c r="D13" s="4">
        <v>2952</v>
      </c>
      <c r="E13" s="4">
        <v>131.06</v>
      </c>
      <c r="F13" s="17">
        <f t="shared" si="0"/>
        <v>66</v>
      </c>
      <c r="G13" s="4">
        <f t="shared" si="6"/>
        <v>65.06</v>
      </c>
      <c r="H13" s="15">
        <f t="shared" si="4"/>
        <v>2.0739560089257252E-2</v>
      </c>
      <c r="I13" s="6">
        <f t="shared" si="7"/>
        <v>4.1778769525023907E-2</v>
      </c>
      <c r="J13" s="52"/>
      <c r="K13" s="52"/>
      <c r="L13" s="6">
        <v>0.25</v>
      </c>
      <c r="M13" s="9">
        <f t="shared" si="1"/>
        <v>187.5</v>
      </c>
      <c r="N13" s="14">
        <f t="shared" si="2"/>
        <v>73.5</v>
      </c>
      <c r="O13" s="4">
        <f t="shared" si="3"/>
        <v>138.56</v>
      </c>
      <c r="P13" s="15">
        <f t="shared" si="5"/>
        <v>4.4169588779088303E-2</v>
      </c>
    </row>
    <row r="14" spans="1:16" x14ac:dyDescent="0.2">
      <c r="A14" s="3">
        <v>2009</v>
      </c>
      <c r="B14" s="26">
        <v>755.88</v>
      </c>
      <c r="C14" s="4">
        <v>354</v>
      </c>
      <c r="D14" s="4">
        <v>4931</v>
      </c>
      <c r="E14" s="4">
        <v>-33.21</v>
      </c>
      <c r="F14" s="17">
        <f t="shared" si="0"/>
        <v>97.669440000000009</v>
      </c>
      <c r="G14" s="4">
        <f t="shared" si="6"/>
        <v>-130.87944000000002</v>
      </c>
      <c r="H14" s="15">
        <f t="shared" si="4"/>
        <v>-4.4335853658536588E-2</v>
      </c>
      <c r="I14" s="6">
        <f t="shared" si="7"/>
        <v>-1.125E-2</v>
      </c>
      <c r="J14" s="52"/>
      <c r="K14" s="52"/>
      <c r="L14" s="6">
        <v>0.25</v>
      </c>
      <c r="M14" s="9">
        <f t="shared" si="1"/>
        <v>277.47000000000003</v>
      </c>
      <c r="N14" s="14">
        <f t="shared" si="2"/>
        <v>-76.529999999999973</v>
      </c>
      <c r="O14" s="4">
        <f t="shared" si="3"/>
        <v>-207.40943999999999</v>
      </c>
      <c r="P14" s="15">
        <f t="shared" si="5"/>
        <v>-7.026065040650406E-2</v>
      </c>
    </row>
    <row r="15" spans="1:16" x14ac:dyDescent="0.2">
      <c r="A15" s="3">
        <v>2010</v>
      </c>
      <c r="B15" s="26">
        <v>806.04</v>
      </c>
      <c r="C15" s="4">
        <v>154</v>
      </c>
      <c r="D15" s="4">
        <v>5961</v>
      </c>
      <c r="E15" s="4">
        <v>154.43</v>
      </c>
      <c r="F15" s="17">
        <f t="shared" si="0"/>
        <v>84.483519999999999</v>
      </c>
      <c r="G15" s="4">
        <f t="shared" si="6"/>
        <v>69.946480000000008</v>
      </c>
      <c r="H15" s="15">
        <f t="shared" si="4"/>
        <v>1.418504968566214E-2</v>
      </c>
      <c r="I15" s="6">
        <f t="shared" si="7"/>
        <v>3.1318191036300957E-2</v>
      </c>
      <c r="J15" s="52"/>
      <c r="K15" s="52"/>
      <c r="L15" s="6">
        <v>0.25</v>
      </c>
      <c r="M15" s="9">
        <f t="shared" si="1"/>
        <v>240.01</v>
      </c>
      <c r="N15" s="14">
        <f t="shared" si="2"/>
        <v>86.009999999999991</v>
      </c>
      <c r="O15" s="4">
        <f t="shared" si="3"/>
        <v>155.95648</v>
      </c>
      <c r="P15" s="15">
        <f t="shared" si="5"/>
        <v>3.1627759075238286E-2</v>
      </c>
    </row>
    <row r="16" spans="1:16" x14ac:dyDescent="0.2">
      <c r="A16" s="3">
        <v>2011</v>
      </c>
      <c r="B16" s="26">
        <v>806.04</v>
      </c>
      <c r="C16" s="4">
        <v>154</v>
      </c>
      <c r="D16" s="4">
        <v>7387</v>
      </c>
      <c r="E16" s="4">
        <v>550.42999999999995</v>
      </c>
      <c r="F16" s="17">
        <f t="shared" si="0"/>
        <v>84.483519999999999</v>
      </c>
      <c r="G16" s="4">
        <f t="shared" si="6"/>
        <v>465.94647999999995</v>
      </c>
      <c r="H16" s="15">
        <f t="shared" si="4"/>
        <v>7.8165824526086225E-2</v>
      </c>
      <c r="I16" s="6">
        <f t="shared" si="7"/>
        <v>9.2338533803053166E-2</v>
      </c>
      <c r="J16" s="52"/>
      <c r="K16" s="52"/>
      <c r="L16" s="6">
        <v>0.25</v>
      </c>
      <c r="M16" s="9">
        <f t="shared" si="1"/>
        <v>240.01</v>
      </c>
      <c r="N16" s="14">
        <f t="shared" si="2"/>
        <v>86.009999999999991</v>
      </c>
      <c r="O16" s="4">
        <f t="shared" si="3"/>
        <v>551.95647999999994</v>
      </c>
      <c r="P16" s="15">
        <f t="shared" si="5"/>
        <v>9.2594611642341881E-2</v>
      </c>
    </row>
    <row r="17" spans="1:16" x14ac:dyDescent="0.2">
      <c r="A17" s="3">
        <v>2012</v>
      </c>
      <c r="B17" s="26">
        <v>862.08</v>
      </c>
      <c r="C17" s="4">
        <v>154</v>
      </c>
      <c r="D17" s="4">
        <v>8576</v>
      </c>
      <c r="E17" s="4">
        <v>262.31</v>
      </c>
      <c r="F17" s="17">
        <f t="shared" si="0"/>
        <v>89.415040000000005</v>
      </c>
      <c r="G17" s="4">
        <f t="shared" si="6"/>
        <v>172.89496</v>
      </c>
      <c r="H17" s="15">
        <f t="shared" si="4"/>
        <v>2.3405301204819276E-2</v>
      </c>
      <c r="I17" s="6">
        <f t="shared" si="7"/>
        <v>3.5509679166102613E-2</v>
      </c>
      <c r="J17" s="52"/>
      <c r="K17" s="52"/>
      <c r="L17" s="6">
        <v>0.25</v>
      </c>
      <c r="M17" s="9">
        <f t="shared" si="1"/>
        <v>254.02</v>
      </c>
      <c r="N17" s="14">
        <f t="shared" si="2"/>
        <v>100.02000000000001</v>
      </c>
      <c r="O17" s="4">
        <f t="shared" si="3"/>
        <v>272.91496000000001</v>
      </c>
      <c r="P17" s="15">
        <f t="shared" si="5"/>
        <v>3.6945303912278328E-2</v>
      </c>
    </row>
    <row r="18" spans="1:16" x14ac:dyDescent="0.2">
      <c r="A18" s="3">
        <v>2013</v>
      </c>
      <c r="B18" s="26">
        <v>902.04</v>
      </c>
      <c r="C18" s="4">
        <v>154</v>
      </c>
      <c r="D18" s="4">
        <v>10317</v>
      </c>
      <c r="E18" s="4">
        <v>777.83</v>
      </c>
      <c r="F18" s="17">
        <f t="shared" ref="F18:F28" si="8">(B18+C18)*0.088</f>
        <v>92.931519999999992</v>
      </c>
      <c r="G18" s="4">
        <f t="shared" si="6"/>
        <v>684.89848000000006</v>
      </c>
      <c r="H18" s="15">
        <f t="shared" si="4"/>
        <v>7.9862229477611943E-2</v>
      </c>
      <c r="I18" s="6">
        <f t="shared" si="7"/>
        <v>9.0698460820895527E-2</v>
      </c>
      <c r="J18" s="52"/>
      <c r="K18" s="52"/>
      <c r="L18" s="6">
        <v>0.25</v>
      </c>
      <c r="M18" s="9">
        <f t="shared" si="1"/>
        <v>264.01</v>
      </c>
      <c r="N18" s="14">
        <f t="shared" si="2"/>
        <v>110.00999999999999</v>
      </c>
      <c r="O18" s="4">
        <f t="shared" si="3"/>
        <v>794.90848000000005</v>
      </c>
      <c r="P18" s="15">
        <f t="shared" si="5"/>
        <v>9.2689888059701506E-2</v>
      </c>
    </row>
    <row r="19" spans="1:16" x14ac:dyDescent="0.2">
      <c r="A19" s="3">
        <v>2014</v>
      </c>
      <c r="B19" s="26">
        <v>902.04</v>
      </c>
      <c r="C19" s="4">
        <v>154</v>
      </c>
      <c r="D19" s="4">
        <v>12056</v>
      </c>
      <c r="E19" s="4">
        <v>775.83</v>
      </c>
      <c r="F19" s="17">
        <f t="shared" si="8"/>
        <v>92.931519999999992</v>
      </c>
      <c r="G19" s="4">
        <f t="shared" si="6"/>
        <v>682.89848000000006</v>
      </c>
      <c r="H19" s="15">
        <f t="shared" si="4"/>
        <v>6.6191575070272374E-2</v>
      </c>
      <c r="I19" s="6">
        <f t="shared" si="7"/>
        <v>7.5199185809828442E-2</v>
      </c>
      <c r="J19" s="52"/>
      <c r="K19" s="52"/>
      <c r="L19" s="6">
        <v>0.25</v>
      </c>
      <c r="M19" s="9">
        <f t="shared" si="1"/>
        <v>264.01</v>
      </c>
      <c r="N19" s="14">
        <f t="shared" si="2"/>
        <v>110.00999999999999</v>
      </c>
      <c r="O19" s="4">
        <f t="shared" si="3"/>
        <v>792.90848000000005</v>
      </c>
      <c r="P19" s="15">
        <f t="shared" si="5"/>
        <v>7.6854558495686731E-2</v>
      </c>
    </row>
    <row r="20" spans="1:16" x14ac:dyDescent="0.2">
      <c r="A20" s="3">
        <v>2015</v>
      </c>
      <c r="B20" s="26">
        <v>974.04</v>
      </c>
      <c r="C20" s="4">
        <v>154</v>
      </c>
      <c r="D20" s="4">
        <v>14425</v>
      </c>
      <c r="E20" s="4">
        <v>1340.19</v>
      </c>
      <c r="F20" s="17">
        <f t="shared" si="8"/>
        <v>99.26751999999999</v>
      </c>
      <c r="G20" s="4">
        <f t="shared" si="6"/>
        <v>1240.9224800000002</v>
      </c>
      <c r="H20" s="15">
        <f t="shared" si="4"/>
        <v>0.10292986728599869</v>
      </c>
      <c r="I20" s="6">
        <f t="shared" si="7"/>
        <v>0.11116373589913736</v>
      </c>
      <c r="J20" s="52"/>
      <c r="K20" s="52"/>
      <c r="L20" s="6">
        <v>0.25</v>
      </c>
      <c r="M20" s="9">
        <f t="shared" si="1"/>
        <v>282.01</v>
      </c>
      <c r="N20" s="14">
        <f t="shared" si="2"/>
        <v>128.01</v>
      </c>
      <c r="O20" s="4">
        <f t="shared" si="3"/>
        <v>1368.9324800000002</v>
      </c>
      <c r="P20" s="15">
        <f t="shared" si="5"/>
        <v>0.11354781685467819</v>
      </c>
    </row>
    <row r="21" spans="1:16" x14ac:dyDescent="0.2">
      <c r="A21" s="3">
        <v>2016</v>
      </c>
      <c r="B21" s="26">
        <v>1080</v>
      </c>
      <c r="C21" s="4">
        <v>154</v>
      </c>
      <c r="D21" s="4">
        <v>17389</v>
      </c>
      <c r="E21" s="4">
        <v>1838.59</v>
      </c>
      <c r="F21" s="17">
        <f t="shared" si="8"/>
        <v>108.592</v>
      </c>
      <c r="G21" s="4">
        <f t="shared" si="6"/>
        <v>1729.9979999999998</v>
      </c>
      <c r="H21" s="15">
        <f t="shared" si="4"/>
        <v>0.11993053726169843</v>
      </c>
      <c r="I21" s="6">
        <f t="shared" si="7"/>
        <v>0.1274585788561525</v>
      </c>
      <c r="J21" s="52"/>
      <c r="K21" s="52"/>
      <c r="L21" s="6">
        <v>0.25</v>
      </c>
      <c r="M21" s="9">
        <f t="shared" si="1"/>
        <v>308.5</v>
      </c>
      <c r="N21" s="14">
        <f t="shared" si="2"/>
        <v>154.5</v>
      </c>
      <c r="O21" s="4">
        <f t="shared" si="3"/>
        <v>1884.4979999999998</v>
      </c>
      <c r="P21" s="15">
        <f t="shared" si="5"/>
        <v>0.13064110918544192</v>
      </c>
    </row>
    <row r="22" spans="1:16" x14ac:dyDescent="0.2">
      <c r="A22" s="3">
        <v>2017</v>
      </c>
      <c r="B22" s="26">
        <v>1082.04</v>
      </c>
      <c r="C22" s="4">
        <v>154</v>
      </c>
      <c r="D22" s="4">
        <v>19606</v>
      </c>
      <c r="E22" s="4">
        <v>1089.79</v>
      </c>
      <c r="F22" s="17">
        <f t="shared" si="8"/>
        <v>108.77152</v>
      </c>
      <c r="G22" s="4">
        <f t="shared" si="6"/>
        <v>981.01847999999995</v>
      </c>
      <c r="H22" s="15">
        <f t="shared" si="4"/>
        <v>5.6416037724998556E-2</v>
      </c>
      <c r="I22" s="6">
        <f>E22/D19</f>
        <v>9.0393994691439938E-2</v>
      </c>
      <c r="J22" s="52"/>
      <c r="K22" s="52"/>
      <c r="L22" s="6">
        <v>0.25</v>
      </c>
      <c r="M22" s="9">
        <f t="shared" si="1"/>
        <v>309.01</v>
      </c>
      <c r="N22" s="14">
        <f t="shared" si="2"/>
        <v>155.01</v>
      </c>
      <c r="O22" s="4">
        <f t="shared" si="3"/>
        <v>1136.0284799999999</v>
      </c>
      <c r="P22" s="15">
        <f t="shared" si="5"/>
        <v>6.5330293863936975E-2</v>
      </c>
    </row>
    <row r="23" spans="1:16" x14ac:dyDescent="0.2">
      <c r="A23" s="3">
        <v>2018</v>
      </c>
      <c r="B23" s="26">
        <v>1097.04</v>
      </c>
      <c r="C23" s="4">
        <v>154</v>
      </c>
      <c r="D23" s="4">
        <v>21335</v>
      </c>
      <c r="E23" s="4">
        <v>588.11</v>
      </c>
      <c r="F23" s="17">
        <f t="shared" si="8"/>
        <v>110.09151999999999</v>
      </c>
      <c r="G23" s="4">
        <f t="shared" si="6"/>
        <v>478.01848000000001</v>
      </c>
      <c r="H23" s="15">
        <f t="shared" si="4"/>
        <v>2.4381234316025707E-2</v>
      </c>
      <c r="I23" s="6">
        <f>E23/D20</f>
        <v>4.0770190641247837E-2</v>
      </c>
      <c r="J23" s="52"/>
      <c r="K23" s="52"/>
      <c r="L23" s="6">
        <v>0.27</v>
      </c>
      <c r="M23" s="9">
        <f t="shared" si="1"/>
        <v>337.7808</v>
      </c>
      <c r="N23" s="14">
        <f t="shared" si="2"/>
        <v>183.7808</v>
      </c>
      <c r="O23" s="4">
        <f t="shared" si="3"/>
        <v>661.79927999999995</v>
      </c>
      <c r="P23" s="15">
        <f t="shared" si="5"/>
        <v>3.3754936244006932E-2</v>
      </c>
    </row>
    <row r="24" spans="1:16" x14ac:dyDescent="0.2">
      <c r="A24" s="3">
        <v>2019</v>
      </c>
      <c r="B24" s="26">
        <v>1097.04</v>
      </c>
      <c r="C24" s="4">
        <v>175</v>
      </c>
      <c r="D24" s="4">
        <v>22900</v>
      </c>
      <c r="E24" s="4">
        <v>404.97</v>
      </c>
      <c r="F24" s="17">
        <f t="shared" si="8"/>
        <v>111.93951999999999</v>
      </c>
      <c r="G24" s="4">
        <f t="shared" si="6"/>
        <v>293.03048000000001</v>
      </c>
      <c r="H24" s="15">
        <f t="shared" si="4"/>
        <v>1.3734730724162175E-2</v>
      </c>
      <c r="I24" s="6">
        <f>E24/D23</f>
        <v>1.8981485821420202E-2</v>
      </c>
      <c r="J24" s="52"/>
      <c r="K24" s="52"/>
      <c r="L24" s="6">
        <v>0.27</v>
      </c>
      <c r="M24" s="9">
        <f t="shared" si="1"/>
        <v>343.45080000000002</v>
      </c>
      <c r="N24" s="14">
        <f t="shared" si="2"/>
        <v>168.45080000000002</v>
      </c>
      <c r="O24" s="4">
        <f t="shared" si="3"/>
        <v>461.48128000000003</v>
      </c>
      <c r="P24" s="15">
        <f t="shared" si="5"/>
        <v>2.1630245137098665E-2</v>
      </c>
    </row>
    <row r="25" spans="1:16" x14ac:dyDescent="0.2">
      <c r="A25" s="3">
        <v>2020</v>
      </c>
      <c r="B25" s="26">
        <v>1200</v>
      </c>
      <c r="C25" s="4">
        <v>175</v>
      </c>
      <c r="D25" s="4">
        <v>25759</v>
      </c>
      <c r="E25" s="4">
        <v>1605.01</v>
      </c>
      <c r="F25" s="17">
        <f t="shared" si="8"/>
        <v>121</v>
      </c>
      <c r="G25" s="4">
        <f t="shared" si="6"/>
        <v>1484.01</v>
      </c>
      <c r="H25" s="15">
        <f t="shared" si="4"/>
        <v>6.480393013100437E-2</v>
      </c>
      <c r="I25" s="6">
        <f>E25/D24</f>
        <v>7.0087772925764194E-2</v>
      </c>
      <c r="J25" s="52"/>
      <c r="K25" s="52"/>
      <c r="L25" s="6">
        <v>0.27</v>
      </c>
      <c r="M25" s="9">
        <f t="shared" si="1"/>
        <v>371.25</v>
      </c>
      <c r="N25" s="14">
        <f t="shared" si="2"/>
        <v>196.25</v>
      </c>
      <c r="O25" s="4">
        <f t="shared" si="3"/>
        <v>1680.26</v>
      </c>
      <c r="P25" s="15">
        <f t="shared" si="5"/>
        <v>7.3373799126637551E-2</v>
      </c>
    </row>
    <row r="26" spans="1:16" x14ac:dyDescent="0.2">
      <c r="A26" s="3">
        <v>2021</v>
      </c>
      <c r="B26" s="26">
        <v>1500</v>
      </c>
      <c r="C26" s="4">
        <v>175</v>
      </c>
      <c r="D26" s="4">
        <v>28804</v>
      </c>
      <c r="E26" s="4">
        <v>1517.53</v>
      </c>
      <c r="F26" s="17">
        <f t="shared" si="8"/>
        <v>147.39999999999998</v>
      </c>
      <c r="G26" s="4">
        <f t="shared" si="6"/>
        <v>1370.13</v>
      </c>
      <c r="H26" s="15">
        <f t="shared" si="4"/>
        <v>5.3190341239954975E-2</v>
      </c>
      <c r="I26" s="6">
        <f>E26/D25</f>
        <v>5.8912613067277457E-2</v>
      </c>
      <c r="J26" s="52"/>
      <c r="K26" s="52"/>
      <c r="L26" s="6">
        <v>0.27</v>
      </c>
      <c r="M26" s="9">
        <f t="shared" si="1"/>
        <v>452.25000000000006</v>
      </c>
      <c r="N26" s="14">
        <f t="shared" si="2"/>
        <v>277.25000000000006</v>
      </c>
      <c r="O26" s="4">
        <f t="shared" si="3"/>
        <v>1647.38</v>
      </c>
      <c r="P26" s="15">
        <f t="shared" si="5"/>
        <v>6.3953569626150092E-2</v>
      </c>
    </row>
    <row r="27" spans="1:16" x14ac:dyDescent="0.2">
      <c r="A27" s="3">
        <v>2022</v>
      </c>
      <c r="B27" s="26">
        <v>1925.04</v>
      </c>
      <c r="C27" s="4">
        <v>175</v>
      </c>
      <c r="D27" s="4">
        <v>32960</v>
      </c>
      <c r="E27" s="4">
        <v>2240.75</v>
      </c>
      <c r="F27" s="17">
        <f t="shared" si="8"/>
        <v>184.80351999999999</v>
      </c>
      <c r="G27" s="4">
        <f t="shared" si="6"/>
        <v>2055.9464800000001</v>
      </c>
      <c r="H27" s="15">
        <f t="shared" si="4"/>
        <v>7.1377117067074017E-2</v>
      </c>
      <c r="I27" s="6">
        <f>E27/D26</f>
        <v>7.7793014859047355E-2</v>
      </c>
      <c r="J27" s="52"/>
      <c r="K27" s="52"/>
      <c r="L27" s="6">
        <v>0.28000000000000003</v>
      </c>
      <c r="M27" s="9">
        <f t="shared" si="1"/>
        <v>588.01120000000003</v>
      </c>
      <c r="N27" s="14">
        <f t="shared" si="2"/>
        <v>413.01120000000003</v>
      </c>
      <c r="O27" s="4">
        <f t="shared" si="3"/>
        <v>2468.95768</v>
      </c>
      <c r="P27" s="15">
        <f t="shared" si="5"/>
        <v>8.5715792251076242E-2</v>
      </c>
    </row>
    <row r="28" spans="1:16" x14ac:dyDescent="0.2">
      <c r="A28" s="3">
        <v>2023</v>
      </c>
      <c r="B28" s="26">
        <v>1925.04</v>
      </c>
      <c r="C28" s="4">
        <v>175</v>
      </c>
      <c r="D28" s="4">
        <v>33996</v>
      </c>
      <c r="E28" s="4">
        <v>-897.32</v>
      </c>
      <c r="F28" s="17">
        <f t="shared" si="8"/>
        <v>184.80351999999999</v>
      </c>
      <c r="G28" s="4">
        <f t="shared" si="6"/>
        <v>-1082.1235200000001</v>
      </c>
      <c r="H28" s="15">
        <f t="shared" si="4"/>
        <v>-3.283141747572816E-2</v>
      </c>
      <c r="I28" s="6">
        <f>E28/D27</f>
        <v>-2.7224514563106799E-2</v>
      </c>
      <c r="J28" s="52"/>
      <c r="K28" s="52"/>
      <c r="L28" s="6">
        <v>0.28000000000000003</v>
      </c>
      <c r="M28" s="9">
        <f t="shared" si="1"/>
        <v>588.01120000000003</v>
      </c>
      <c r="N28" s="14">
        <f t="shared" si="2"/>
        <v>413.01120000000003</v>
      </c>
      <c r="O28" s="4">
        <f t="shared" si="3"/>
        <v>-669.11232000000007</v>
      </c>
      <c r="P28" s="15">
        <f t="shared" si="5"/>
        <v>-2.0300737864077673E-2</v>
      </c>
    </row>
    <row r="29" spans="1:16" x14ac:dyDescent="0.2">
      <c r="A29" s="3"/>
      <c r="B29" s="20">
        <v>-33996</v>
      </c>
      <c r="C29" s="4"/>
      <c r="D29" s="4"/>
      <c r="E29" s="4"/>
      <c r="F29" s="17"/>
      <c r="G29" s="4"/>
      <c r="H29" s="15"/>
      <c r="I29" s="6"/>
      <c r="J29" s="52"/>
      <c r="K29" s="52"/>
      <c r="L29" s="6"/>
      <c r="M29" s="9"/>
      <c r="N29" s="14"/>
    </row>
    <row r="30" spans="1:16" s="57" customFormat="1" x14ac:dyDescent="0.2">
      <c r="A30" s="56"/>
      <c r="C30" s="58"/>
      <c r="D30" s="58"/>
      <c r="E30" s="58"/>
      <c r="F30" s="59"/>
      <c r="G30" s="58"/>
      <c r="H30" s="60"/>
      <c r="I30" s="60"/>
      <c r="J30" s="61"/>
      <c r="K30" s="61"/>
      <c r="L30" s="62"/>
      <c r="M30" s="9"/>
      <c r="N30" s="9"/>
      <c r="P30" s="60"/>
    </row>
    <row r="31" spans="1:16" x14ac:dyDescent="0.2">
      <c r="A31" s="16" t="s">
        <v>28</v>
      </c>
      <c r="B31" s="13">
        <f>SUM(B7:B28)</f>
        <v>20070.360000000004</v>
      </c>
      <c r="C31" s="13">
        <f>SUM(C7:C28)</f>
        <v>3071</v>
      </c>
      <c r="D31" s="13">
        <f>D28</f>
        <v>33996</v>
      </c>
      <c r="E31" s="13">
        <f t="shared" ref="E31:G31" si="9">SUM(E7:E28)</f>
        <v>12873.15</v>
      </c>
      <c r="F31" s="13">
        <f t="shared" si="9"/>
        <v>2036.4396799999995</v>
      </c>
      <c r="G31" s="13">
        <f t="shared" si="9"/>
        <v>10836.710320000002</v>
      </c>
      <c r="H31" s="13"/>
      <c r="I31" s="6"/>
      <c r="J31" s="53"/>
      <c r="K31" s="53"/>
      <c r="L31" s="16" t="s">
        <v>28</v>
      </c>
      <c r="M31" s="13">
        <f t="shared" ref="M31:N31" si="10">SUM(M7:M28)</f>
        <v>6022.8040000000001</v>
      </c>
      <c r="N31" s="13">
        <f t="shared" si="10"/>
        <v>2951.8040000000001</v>
      </c>
    </row>
    <row r="32" spans="1:16" x14ac:dyDescent="0.2">
      <c r="A32" s="12"/>
      <c r="B32" s="13"/>
      <c r="C32" s="5"/>
      <c r="D32" s="5"/>
      <c r="E32" s="5"/>
      <c r="F32" s="5"/>
      <c r="G32" s="5"/>
      <c r="H32" s="5"/>
      <c r="I32" s="6"/>
      <c r="J32" s="53"/>
      <c r="K32" s="53"/>
      <c r="L32" s="6"/>
      <c r="M32" s="11"/>
      <c r="N32" s="9"/>
    </row>
    <row r="33" spans="1:14" x14ac:dyDescent="0.2">
      <c r="A33" s="16" t="s">
        <v>16</v>
      </c>
      <c r="B33" s="13">
        <f>D28-B31</f>
        <v>13925.639999999996</v>
      </c>
      <c r="C33" s="14" t="s">
        <v>44</v>
      </c>
      <c r="D33" s="4"/>
      <c r="E33" s="4"/>
      <c r="F33" s="4"/>
      <c r="G33" s="5"/>
      <c r="H33" s="5"/>
      <c r="I33" s="6"/>
      <c r="J33" s="6"/>
      <c r="K33" s="6"/>
      <c r="L33" s="6"/>
      <c r="M33" s="11"/>
      <c r="N33" s="9"/>
    </row>
    <row r="34" spans="1:14" x14ac:dyDescent="0.2">
      <c r="B34" s="13"/>
      <c r="C34" s="14"/>
      <c r="D34" s="4"/>
      <c r="E34" s="4"/>
      <c r="F34" s="4"/>
      <c r="G34" s="5"/>
      <c r="H34" s="5"/>
      <c r="I34" s="6"/>
      <c r="J34" s="6"/>
      <c r="K34" s="6"/>
      <c r="L34" s="6"/>
      <c r="M34" s="11"/>
      <c r="N34" s="9"/>
    </row>
    <row r="35" spans="1:14" x14ac:dyDescent="0.2">
      <c r="A35" s="16" t="s">
        <v>47</v>
      </c>
      <c r="B35" s="4"/>
      <c r="C35" s="14" t="s">
        <v>32</v>
      </c>
      <c r="D35" s="4"/>
      <c r="E35" s="4"/>
      <c r="F35" s="4"/>
      <c r="G35" s="4"/>
      <c r="H35" s="4"/>
      <c r="I35" s="6"/>
      <c r="J35" s="6"/>
      <c r="K35" s="6"/>
      <c r="L35" s="6"/>
      <c r="M35" s="11"/>
      <c r="N35" s="9"/>
    </row>
    <row r="36" spans="1:14" x14ac:dyDescent="0.2">
      <c r="A36" s="16" t="s">
        <v>48</v>
      </c>
      <c r="B36" s="4"/>
      <c r="C36" s="14" t="s">
        <v>33</v>
      </c>
      <c r="D36" s="4"/>
      <c r="E36" s="4"/>
      <c r="F36" s="4"/>
      <c r="G36" s="4"/>
      <c r="H36" s="4"/>
      <c r="I36" s="5"/>
      <c r="J36" s="5"/>
      <c r="K36" s="5"/>
      <c r="L36" s="6"/>
      <c r="M36" s="11"/>
      <c r="N36" s="9"/>
    </row>
    <row r="37" spans="1:14" x14ac:dyDescent="0.2">
      <c r="A37" s="16"/>
      <c r="B37" s="4"/>
      <c r="C37" s="14"/>
      <c r="D37" s="4"/>
      <c r="E37" s="4"/>
      <c r="F37" s="4"/>
      <c r="G37" s="4"/>
      <c r="H37" s="4"/>
      <c r="I37" s="18"/>
      <c r="J37" s="6"/>
      <c r="K37" s="6"/>
      <c r="L37" s="6"/>
      <c r="M37" s="11"/>
      <c r="N37" s="9"/>
    </row>
    <row r="38" spans="1:14" x14ac:dyDescent="0.2">
      <c r="A38" s="21" t="s">
        <v>13</v>
      </c>
      <c r="B38" s="22">
        <f>IRR(B7:B29)</f>
        <v>5.6511503425076048E-2</v>
      </c>
      <c r="C38" s="23" t="s">
        <v>14</v>
      </c>
      <c r="D38" s="23"/>
      <c r="E38" s="20" t="s">
        <v>31</v>
      </c>
      <c r="F38" s="20"/>
      <c r="G38" s="20"/>
      <c r="H38" s="20"/>
      <c r="I38" s="24"/>
      <c r="J38" s="6"/>
      <c r="K38" s="6"/>
      <c r="L38" s="6"/>
      <c r="M38" s="11"/>
      <c r="N38" s="9"/>
    </row>
    <row r="39" spans="1:14" x14ac:dyDescent="0.2">
      <c r="A39" s="25"/>
      <c r="B39" s="20"/>
      <c r="C39" s="20"/>
      <c r="D39" s="20"/>
      <c r="E39" s="20"/>
      <c r="F39" s="20"/>
      <c r="G39" s="20"/>
      <c r="H39" s="20"/>
      <c r="I39" s="20"/>
      <c r="N39" s="8"/>
    </row>
    <row r="40" spans="1:14" x14ac:dyDescent="0.2">
      <c r="A40" s="10" t="s">
        <v>6</v>
      </c>
      <c r="D40" s="4"/>
      <c r="E40" s="4"/>
      <c r="F40" s="4"/>
      <c r="G40" s="4"/>
      <c r="H40" s="4"/>
      <c r="I40" s="4"/>
    </row>
    <row r="41" spans="1:14" x14ac:dyDescent="0.2">
      <c r="A41" s="4"/>
      <c r="C41" s="4"/>
      <c r="D41" s="4"/>
      <c r="E41" s="4"/>
      <c r="F41" s="4"/>
      <c r="G41" s="4"/>
      <c r="H41" s="4"/>
      <c r="I41" s="4"/>
    </row>
    <row r="42" spans="1:14" x14ac:dyDescent="0.2">
      <c r="A42" s="4" t="s">
        <v>34</v>
      </c>
      <c r="C42" s="4"/>
      <c r="D42" s="4"/>
      <c r="E42" s="4"/>
      <c r="F42" s="4"/>
      <c r="G42" s="4"/>
      <c r="H42" s="4"/>
      <c r="I42" s="4"/>
    </row>
    <row r="43" spans="1:14" x14ac:dyDescent="0.2">
      <c r="A43" s="4" t="s">
        <v>41</v>
      </c>
      <c r="C43" s="4"/>
      <c r="D43" s="4"/>
      <c r="E43" s="4"/>
      <c r="F43" s="4"/>
      <c r="G43" s="4"/>
      <c r="H43" s="4"/>
      <c r="I43" s="4"/>
    </row>
    <row r="44" spans="1:14" x14ac:dyDescent="0.2">
      <c r="A44" s="5"/>
      <c r="B44" s="4"/>
      <c r="C44" s="4"/>
      <c r="D44" s="4"/>
      <c r="E44" s="4"/>
      <c r="F44" s="4"/>
      <c r="G44" s="4"/>
      <c r="H44" s="4"/>
      <c r="I44" s="4"/>
    </row>
    <row r="45" spans="1:14" x14ac:dyDescent="0.2">
      <c r="A45" s="4" t="s">
        <v>42</v>
      </c>
      <c r="C45" s="4"/>
      <c r="D45" s="4"/>
      <c r="E45" s="4"/>
      <c r="F45" s="4"/>
      <c r="G45" s="4"/>
      <c r="H45" s="4"/>
      <c r="I45" s="4"/>
    </row>
    <row r="46" spans="1:14" x14ac:dyDescent="0.2">
      <c r="A46" s="4" t="s">
        <v>43</v>
      </c>
      <c r="C46" s="4"/>
      <c r="D46" s="4"/>
      <c r="E46" s="4"/>
      <c r="F46" s="4"/>
      <c r="G46" s="4"/>
      <c r="H46" s="4"/>
      <c r="I46" s="4"/>
    </row>
    <row r="47" spans="1:14" x14ac:dyDescent="0.2">
      <c r="B47" s="4"/>
      <c r="C47" s="4"/>
      <c r="D47" s="4"/>
      <c r="E47" s="4"/>
      <c r="F47" s="4"/>
      <c r="G47" s="4"/>
      <c r="H47" s="4"/>
      <c r="I47" s="4"/>
    </row>
  </sheetData>
  <pageMargins left="0.70866141732283472" right="0.70866141732283472" top="0.59055118110236227" bottom="0.3937007874015748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D5DBB-0B84-4CB7-90F3-53B87FBD7047}">
  <dimension ref="A1:Q78"/>
  <sheetViews>
    <sheetView workbookViewId="0">
      <selection activeCell="A64" sqref="A64"/>
    </sheetView>
  </sheetViews>
  <sheetFormatPr baseColWidth="10" defaultRowHeight="15" x14ac:dyDescent="0.2"/>
  <cols>
    <col min="4" max="4" width="11.6640625" bestFit="1" customWidth="1"/>
    <col min="5" max="6" width="12" customWidth="1"/>
    <col min="7" max="7" width="12.33203125" customWidth="1"/>
    <col min="8" max="9" width="12" customWidth="1"/>
    <col min="10" max="11" width="1.6640625" customWidth="1"/>
    <col min="12" max="12" width="5.1640625" style="43" customWidth="1"/>
    <col min="16" max="16" width="13" customWidth="1"/>
    <col min="17" max="17" width="12.33203125" customWidth="1"/>
  </cols>
  <sheetData>
    <row r="1" spans="1:17" ht="16" x14ac:dyDescent="0.2">
      <c r="A1" s="1" t="s">
        <v>21</v>
      </c>
    </row>
    <row r="2" spans="1:17" ht="16" x14ac:dyDescent="0.2">
      <c r="A2" s="42" t="s">
        <v>40</v>
      </c>
    </row>
    <row r="4" spans="1:17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8</v>
      </c>
      <c r="F4" s="2" t="s">
        <v>7</v>
      </c>
      <c r="G4" s="2" t="s">
        <v>10</v>
      </c>
      <c r="H4" s="2" t="s">
        <v>10</v>
      </c>
      <c r="I4" s="2" t="s">
        <v>12</v>
      </c>
      <c r="L4" s="44"/>
      <c r="M4" s="2" t="s">
        <v>23</v>
      </c>
      <c r="N4" s="12" t="s">
        <v>9</v>
      </c>
      <c r="O4" s="12" t="s">
        <v>9</v>
      </c>
      <c r="P4" s="2" t="s">
        <v>35</v>
      </c>
      <c r="Q4" s="2" t="s">
        <v>10</v>
      </c>
    </row>
    <row r="5" spans="1:17" x14ac:dyDescent="0.2">
      <c r="A5" s="2"/>
      <c r="B5" s="54" t="s">
        <v>15</v>
      </c>
      <c r="C5" s="2"/>
      <c r="D5" s="2" t="s">
        <v>5</v>
      </c>
      <c r="E5" s="2" t="s">
        <v>4</v>
      </c>
      <c r="F5" s="2" t="s">
        <v>4</v>
      </c>
      <c r="G5" s="2" t="s">
        <v>29</v>
      </c>
      <c r="H5" s="2" t="s">
        <v>45</v>
      </c>
      <c r="I5" s="2" t="s">
        <v>46</v>
      </c>
      <c r="L5" s="45"/>
      <c r="M5" s="2" t="s">
        <v>24</v>
      </c>
      <c r="N5" s="12" t="s">
        <v>26</v>
      </c>
      <c r="O5" s="12" t="s">
        <v>27</v>
      </c>
      <c r="P5" s="2" t="s">
        <v>36</v>
      </c>
      <c r="Q5" s="2" t="s">
        <v>30</v>
      </c>
    </row>
    <row r="6" spans="1:17" x14ac:dyDescent="0.2">
      <c r="B6" s="7"/>
      <c r="F6" s="19">
        <v>8.7999999999999995E-2</v>
      </c>
      <c r="G6" s="2" t="s">
        <v>11</v>
      </c>
      <c r="H6" s="2" t="s">
        <v>17</v>
      </c>
      <c r="I6" s="2" t="s">
        <v>17</v>
      </c>
      <c r="L6" s="44"/>
      <c r="M6" s="2" t="s">
        <v>25</v>
      </c>
      <c r="N6" s="12" t="s">
        <v>11</v>
      </c>
      <c r="O6" s="12" t="s">
        <v>17</v>
      </c>
      <c r="P6" s="2" t="s">
        <v>11</v>
      </c>
      <c r="Q6" s="2" t="s">
        <v>36</v>
      </c>
    </row>
    <row r="7" spans="1:17" x14ac:dyDescent="0.2">
      <c r="B7" s="7"/>
      <c r="F7" s="19"/>
      <c r="G7" s="2"/>
      <c r="H7" s="2"/>
      <c r="I7" s="2"/>
      <c r="L7" s="44"/>
      <c r="M7" s="2"/>
      <c r="N7" s="2"/>
      <c r="O7" s="2"/>
      <c r="P7" s="2"/>
      <c r="Q7" s="2"/>
    </row>
    <row r="8" spans="1:17" x14ac:dyDescent="0.2">
      <c r="A8" s="3">
        <v>2002</v>
      </c>
      <c r="B8" s="26">
        <v>240</v>
      </c>
      <c r="C8" s="4">
        <v>0</v>
      </c>
      <c r="D8" s="4">
        <v>219</v>
      </c>
      <c r="E8" s="4">
        <v>0</v>
      </c>
      <c r="F8" s="17">
        <f t="shared" ref="F8:F30" si="0">(B8+C8)*0.088</f>
        <v>21.119999999999997</v>
      </c>
      <c r="G8" s="4">
        <f>E8-F8</f>
        <v>-21.119999999999997</v>
      </c>
      <c r="H8" s="15"/>
      <c r="I8" s="4"/>
      <c r="L8" s="46"/>
      <c r="M8" s="6">
        <v>0.25</v>
      </c>
      <c r="N8" s="9">
        <f t="shared" ref="N8:N54" si="1">(B8+C8)*M8</f>
        <v>60</v>
      </c>
      <c r="O8" s="14">
        <f t="shared" ref="O8:O54" si="2">N8-C8</f>
        <v>60</v>
      </c>
      <c r="P8" s="4">
        <f t="shared" ref="P8:P54" si="3">G8+O8</f>
        <v>38.880000000000003</v>
      </c>
      <c r="Q8" s="15"/>
    </row>
    <row r="9" spans="1:17" x14ac:dyDescent="0.2">
      <c r="A9" s="3">
        <v>2003</v>
      </c>
      <c r="B9" s="26">
        <v>240</v>
      </c>
      <c r="C9" s="4">
        <v>38</v>
      </c>
      <c r="D9" s="4">
        <v>487</v>
      </c>
      <c r="E9" s="4">
        <v>14.58</v>
      </c>
      <c r="F9" s="17">
        <f t="shared" si="0"/>
        <v>24.463999999999999</v>
      </c>
      <c r="G9" s="4">
        <f>E9-F9</f>
        <v>-9.8839999999999986</v>
      </c>
      <c r="H9" s="15">
        <f t="shared" ref="H9:H30" si="4">G9/D8</f>
        <v>-4.5132420091324198E-2</v>
      </c>
      <c r="I9" s="6">
        <f>G9/B8</f>
        <v>-4.1183333333333329E-2</v>
      </c>
      <c r="L9" s="47"/>
      <c r="M9" s="6">
        <v>0.25</v>
      </c>
      <c r="N9" s="9">
        <f t="shared" si="1"/>
        <v>69.5</v>
      </c>
      <c r="O9" s="14">
        <f t="shared" si="2"/>
        <v>31.5</v>
      </c>
      <c r="P9" s="4">
        <f t="shared" si="3"/>
        <v>21.616</v>
      </c>
      <c r="Q9" s="15">
        <f t="shared" ref="Q9:Q54" si="5">P9/D8</f>
        <v>9.8703196347031966E-2</v>
      </c>
    </row>
    <row r="10" spans="1:17" x14ac:dyDescent="0.2">
      <c r="A10" s="3">
        <v>2004</v>
      </c>
      <c r="B10" s="26">
        <v>480</v>
      </c>
      <c r="C10" s="4">
        <v>38</v>
      </c>
      <c r="D10" s="4">
        <v>983</v>
      </c>
      <c r="E10" s="4">
        <v>23.58</v>
      </c>
      <c r="F10" s="17">
        <f t="shared" si="0"/>
        <v>45.583999999999996</v>
      </c>
      <c r="G10" s="4">
        <f t="shared" ref="G10:G30" si="6">E10-F10</f>
        <v>-22.003999999999998</v>
      </c>
      <c r="H10" s="15">
        <f t="shared" si="4"/>
        <v>-4.5182751540041061E-2</v>
      </c>
      <c r="I10" s="6">
        <f t="shared" ref="I10:I22" si="7">E10/D9</f>
        <v>4.8418891170431209E-2</v>
      </c>
      <c r="L10" s="47"/>
      <c r="M10" s="6">
        <v>0.25</v>
      </c>
      <c r="N10" s="9">
        <f t="shared" si="1"/>
        <v>129.5</v>
      </c>
      <c r="O10" s="14">
        <f t="shared" si="2"/>
        <v>91.5</v>
      </c>
      <c r="P10" s="4">
        <f t="shared" si="3"/>
        <v>69.496000000000009</v>
      </c>
      <c r="Q10" s="15">
        <f t="shared" si="5"/>
        <v>0.1427022587268994</v>
      </c>
    </row>
    <row r="11" spans="1:17" x14ac:dyDescent="0.2">
      <c r="A11" s="3">
        <v>2005</v>
      </c>
      <c r="B11" s="26">
        <v>480</v>
      </c>
      <c r="C11" s="4">
        <v>76</v>
      </c>
      <c r="D11" s="4">
        <v>1522</v>
      </c>
      <c r="E11" s="4">
        <v>31.93</v>
      </c>
      <c r="F11" s="17">
        <f t="shared" si="0"/>
        <v>48.927999999999997</v>
      </c>
      <c r="G11" s="4">
        <f t="shared" si="6"/>
        <v>-16.997999999999998</v>
      </c>
      <c r="H11" s="15">
        <f t="shared" si="4"/>
        <v>-1.7291963377416071E-2</v>
      </c>
      <c r="I11" s="6">
        <f t="shared" si="7"/>
        <v>3.2482197355035602E-2</v>
      </c>
      <c r="L11" s="47"/>
      <c r="M11" s="6">
        <v>0.25</v>
      </c>
      <c r="N11" s="9">
        <f t="shared" si="1"/>
        <v>139</v>
      </c>
      <c r="O11" s="14">
        <f t="shared" si="2"/>
        <v>63</v>
      </c>
      <c r="P11" s="4">
        <f t="shared" si="3"/>
        <v>46.002000000000002</v>
      </c>
      <c r="Q11" s="15">
        <f t="shared" si="5"/>
        <v>4.6797558494404888E-2</v>
      </c>
    </row>
    <row r="12" spans="1:17" x14ac:dyDescent="0.2">
      <c r="A12" s="3">
        <v>2006</v>
      </c>
      <c r="B12" s="26">
        <v>480</v>
      </c>
      <c r="C12" s="4">
        <v>76</v>
      </c>
      <c r="D12" s="4">
        <v>2244</v>
      </c>
      <c r="E12" s="4">
        <v>214.93</v>
      </c>
      <c r="F12" s="17">
        <f t="shared" si="0"/>
        <v>48.927999999999997</v>
      </c>
      <c r="G12" s="4">
        <f t="shared" si="6"/>
        <v>166.00200000000001</v>
      </c>
      <c r="H12" s="15">
        <f t="shared" si="4"/>
        <v>0.1090683311432326</v>
      </c>
      <c r="I12" s="6">
        <f t="shared" si="7"/>
        <v>0.141215505913272</v>
      </c>
      <c r="L12" s="46"/>
      <c r="M12" s="6">
        <v>0.25</v>
      </c>
      <c r="N12" s="9">
        <f t="shared" si="1"/>
        <v>139</v>
      </c>
      <c r="O12" s="14">
        <f t="shared" si="2"/>
        <v>63</v>
      </c>
      <c r="P12" s="4">
        <f t="shared" si="3"/>
        <v>229.00200000000001</v>
      </c>
      <c r="Q12" s="15">
        <f t="shared" si="5"/>
        <v>0.15046123521681998</v>
      </c>
    </row>
    <row r="13" spans="1:17" x14ac:dyDescent="0.2">
      <c r="A13" s="3">
        <v>2007</v>
      </c>
      <c r="B13" s="26">
        <v>600</v>
      </c>
      <c r="C13" s="4">
        <v>114</v>
      </c>
      <c r="D13" s="4">
        <v>3137</v>
      </c>
      <c r="E13" s="4">
        <v>241.83</v>
      </c>
      <c r="F13" s="17">
        <f t="shared" si="0"/>
        <v>62.831999999999994</v>
      </c>
      <c r="G13" s="4">
        <f t="shared" si="6"/>
        <v>178.99800000000002</v>
      </c>
      <c r="H13" s="15">
        <f t="shared" si="4"/>
        <v>7.9767379679144393E-2</v>
      </c>
      <c r="I13" s="6">
        <f t="shared" si="7"/>
        <v>0.10776737967914439</v>
      </c>
      <c r="L13" s="46"/>
      <c r="M13" s="6">
        <v>0.25</v>
      </c>
      <c r="N13" s="9">
        <f t="shared" si="1"/>
        <v>178.5</v>
      </c>
      <c r="O13" s="14">
        <f t="shared" si="2"/>
        <v>64.5</v>
      </c>
      <c r="P13" s="4">
        <f t="shared" si="3"/>
        <v>243.49800000000002</v>
      </c>
      <c r="Q13" s="15">
        <f t="shared" si="5"/>
        <v>0.10851069518716579</v>
      </c>
    </row>
    <row r="14" spans="1:17" x14ac:dyDescent="0.2">
      <c r="A14" s="3">
        <v>2008</v>
      </c>
      <c r="B14" s="26">
        <v>636</v>
      </c>
      <c r="C14" s="4">
        <v>114</v>
      </c>
      <c r="D14" s="4">
        <v>2952</v>
      </c>
      <c r="E14" s="4">
        <v>131.06</v>
      </c>
      <c r="F14" s="17">
        <f t="shared" si="0"/>
        <v>66</v>
      </c>
      <c r="G14" s="4">
        <f t="shared" si="6"/>
        <v>65.06</v>
      </c>
      <c r="H14" s="15">
        <f t="shared" si="4"/>
        <v>2.0739560089257252E-2</v>
      </c>
      <c r="I14" s="6">
        <f t="shared" si="7"/>
        <v>4.1778769525023907E-2</v>
      </c>
      <c r="L14" s="46"/>
      <c r="M14" s="6">
        <v>0.25</v>
      </c>
      <c r="N14" s="9">
        <f t="shared" si="1"/>
        <v>187.5</v>
      </c>
      <c r="O14" s="14">
        <f t="shared" si="2"/>
        <v>73.5</v>
      </c>
      <c r="P14" s="4">
        <f t="shared" si="3"/>
        <v>138.56</v>
      </c>
      <c r="Q14" s="15">
        <f t="shared" si="5"/>
        <v>4.4169588779088303E-2</v>
      </c>
    </row>
    <row r="15" spans="1:17" x14ac:dyDescent="0.2">
      <c r="A15" s="3">
        <v>2009</v>
      </c>
      <c r="B15" s="26">
        <v>755.88</v>
      </c>
      <c r="C15" s="4">
        <v>354</v>
      </c>
      <c r="D15" s="4">
        <v>4931</v>
      </c>
      <c r="E15" s="4">
        <v>-33.21</v>
      </c>
      <c r="F15" s="17">
        <f t="shared" si="0"/>
        <v>97.669440000000009</v>
      </c>
      <c r="G15" s="4">
        <f t="shared" si="6"/>
        <v>-130.87944000000002</v>
      </c>
      <c r="H15" s="15">
        <f t="shared" si="4"/>
        <v>-4.4335853658536588E-2</v>
      </c>
      <c r="I15" s="6">
        <f t="shared" si="7"/>
        <v>-1.125E-2</v>
      </c>
      <c r="L15" s="46"/>
      <c r="M15" s="6">
        <v>0.25</v>
      </c>
      <c r="N15" s="9">
        <f t="shared" si="1"/>
        <v>277.47000000000003</v>
      </c>
      <c r="O15" s="14">
        <f t="shared" si="2"/>
        <v>-76.529999999999973</v>
      </c>
      <c r="P15" s="4">
        <f t="shared" si="3"/>
        <v>-207.40943999999999</v>
      </c>
      <c r="Q15" s="15">
        <f t="shared" si="5"/>
        <v>-7.026065040650406E-2</v>
      </c>
    </row>
    <row r="16" spans="1:17" x14ac:dyDescent="0.2">
      <c r="A16" s="3">
        <v>2010</v>
      </c>
      <c r="B16" s="26">
        <v>806.04</v>
      </c>
      <c r="C16" s="4">
        <v>154</v>
      </c>
      <c r="D16" s="4">
        <v>5961</v>
      </c>
      <c r="E16" s="4">
        <v>154.43</v>
      </c>
      <c r="F16" s="17">
        <f t="shared" si="0"/>
        <v>84.483519999999999</v>
      </c>
      <c r="G16" s="4">
        <f t="shared" si="6"/>
        <v>69.946480000000008</v>
      </c>
      <c r="H16" s="15">
        <f t="shared" si="4"/>
        <v>1.418504968566214E-2</v>
      </c>
      <c r="I16" s="6">
        <f t="shared" si="7"/>
        <v>3.1318191036300957E-2</v>
      </c>
      <c r="L16" s="46"/>
      <c r="M16" s="6">
        <v>0.25</v>
      </c>
      <c r="N16" s="9">
        <f t="shared" si="1"/>
        <v>240.01</v>
      </c>
      <c r="O16" s="14">
        <f t="shared" si="2"/>
        <v>86.009999999999991</v>
      </c>
      <c r="P16" s="4">
        <f t="shared" si="3"/>
        <v>155.95648</v>
      </c>
      <c r="Q16" s="15">
        <f t="shared" si="5"/>
        <v>3.1627759075238286E-2</v>
      </c>
    </row>
    <row r="17" spans="1:17" x14ac:dyDescent="0.2">
      <c r="A17" s="3">
        <v>2011</v>
      </c>
      <c r="B17" s="26">
        <v>806.04</v>
      </c>
      <c r="C17" s="4">
        <v>154</v>
      </c>
      <c r="D17" s="4">
        <v>7387</v>
      </c>
      <c r="E17" s="4">
        <v>550.42999999999995</v>
      </c>
      <c r="F17" s="17">
        <f t="shared" si="0"/>
        <v>84.483519999999999</v>
      </c>
      <c r="G17" s="4">
        <f t="shared" si="6"/>
        <v>465.94647999999995</v>
      </c>
      <c r="H17" s="15">
        <f t="shared" si="4"/>
        <v>7.8165824526086225E-2</v>
      </c>
      <c r="I17" s="6">
        <f t="shared" si="7"/>
        <v>9.2338533803053166E-2</v>
      </c>
      <c r="L17" s="46"/>
      <c r="M17" s="6">
        <v>0.25</v>
      </c>
      <c r="N17" s="9">
        <f t="shared" si="1"/>
        <v>240.01</v>
      </c>
      <c r="O17" s="14">
        <f t="shared" si="2"/>
        <v>86.009999999999991</v>
      </c>
      <c r="P17" s="4">
        <f t="shared" si="3"/>
        <v>551.95647999999994</v>
      </c>
      <c r="Q17" s="15">
        <f t="shared" si="5"/>
        <v>9.2594611642341881E-2</v>
      </c>
    </row>
    <row r="18" spans="1:17" x14ac:dyDescent="0.2">
      <c r="A18" s="3">
        <v>2012</v>
      </c>
      <c r="B18" s="26">
        <v>862.08</v>
      </c>
      <c r="C18" s="4">
        <v>154</v>
      </c>
      <c r="D18" s="4">
        <v>8576</v>
      </c>
      <c r="E18" s="4">
        <v>262.31</v>
      </c>
      <c r="F18" s="17">
        <f t="shared" si="0"/>
        <v>89.415040000000005</v>
      </c>
      <c r="G18" s="4">
        <f t="shared" si="6"/>
        <v>172.89496</v>
      </c>
      <c r="H18" s="15">
        <f t="shared" si="4"/>
        <v>2.3405301204819276E-2</v>
      </c>
      <c r="I18" s="6">
        <f t="shared" si="7"/>
        <v>3.5509679166102613E-2</v>
      </c>
      <c r="L18" s="46"/>
      <c r="M18" s="6">
        <v>0.25</v>
      </c>
      <c r="N18" s="9">
        <f t="shared" si="1"/>
        <v>254.02</v>
      </c>
      <c r="O18" s="14">
        <f t="shared" si="2"/>
        <v>100.02000000000001</v>
      </c>
      <c r="P18" s="4">
        <f t="shared" si="3"/>
        <v>272.91496000000001</v>
      </c>
      <c r="Q18" s="15">
        <f t="shared" si="5"/>
        <v>3.6945303912278328E-2</v>
      </c>
    </row>
    <row r="19" spans="1:17" x14ac:dyDescent="0.2">
      <c r="A19" s="3">
        <v>2013</v>
      </c>
      <c r="B19" s="26">
        <v>902.04</v>
      </c>
      <c r="C19" s="4">
        <v>154</v>
      </c>
      <c r="D19" s="4">
        <v>10317</v>
      </c>
      <c r="E19" s="4">
        <v>777.83</v>
      </c>
      <c r="F19" s="17">
        <f t="shared" si="0"/>
        <v>92.931519999999992</v>
      </c>
      <c r="G19" s="4">
        <f t="shared" si="6"/>
        <v>684.89848000000006</v>
      </c>
      <c r="H19" s="15">
        <f t="shared" si="4"/>
        <v>7.9862229477611943E-2</v>
      </c>
      <c r="I19" s="6">
        <f t="shared" si="7"/>
        <v>9.0698460820895527E-2</v>
      </c>
      <c r="L19" s="46"/>
      <c r="M19" s="6">
        <v>0.25</v>
      </c>
      <c r="N19" s="9">
        <f t="shared" si="1"/>
        <v>264.01</v>
      </c>
      <c r="O19" s="14">
        <f t="shared" si="2"/>
        <v>110.00999999999999</v>
      </c>
      <c r="P19" s="4">
        <f t="shared" si="3"/>
        <v>794.90848000000005</v>
      </c>
      <c r="Q19" s="15">
        <f t="shared" si="5"/>
        <v>9.2689888059701506E-2</v>
      </c>
    </row>
    <row r="20" spans="1:17" x14ac:dyDescent="0.2">
      <c r="A20" s="3">
        <v>2014</v>
      </c>
      <c r="B20" s="26">
        <v>902.04</v>
      </c>
      <c r="C20" s="4">
        <v>154</v>
      </c>
      <c r="D20" s="4">
        <v>12056</v>
      </c>
      <c r="E20" s="4">
        <v>775.83</v>
      </c>
      <c r="F20" s="17">
        <f t="shared" si="0"/>
        <v>92.931519999999992</v>
      </c>
      <c r="G20" s="4">
        <f t="shared" si="6"/>
        <v>682.89848000000006</v>
      </c>
      <c r="H20" s="15">
        <f t="shared" si="4"/>
        <v>6.6191575070272374E-2</v>
      </c>
      <c r="I20" s="6">
        <f t="shared" si="7"/>
        <v>7.5199185809828442E-2</v>
      </c>
      <c r="L20" s="46"/>
      <c r="M20" s="6">
        <v>0.25</v>
      </c>
      <c r="N20" s="9">
        <f t="shared" si="1"/>
        <v>264.01</v>
      </c>
      <c r="O20" s="14">
        <f t="shared" si="2"/>
        <v>110.00999999999999</v>
      </c>
      <c r="P20" s="4">
        <f t="shared" si="3"/>
        <v>792.90848000000005</v>
      </c>
      <c r="Q20" s="15">
        <f t="shared" si="5"/>
        <v>7.6854558495686731E-2</v>
      </c>
    </row>
    <row r="21" spans="1:17" x14ac:dyDescent="0.2">
      <c r="A21" s="3">
        <v>2015</v>
      </c>
      <c r="B21" s="26">
        <v>974.04</v>
      </c>
      <c r="C21" s="4">
        <v>154</v>
      </c>
      <c r="D21" s="4">
        <v>14425</v>
      </c>
      <c r="E21" s="4">
        <v>1340.19</v>
      </c>
      <c r="F21" s="17">
        <f t="shared" si="0"/>
        <v>99.26751999999999</v>
      </c>
      <c r="G21" s="4">
        <f t="shared" si="6"/>
        <v>1240.9224800000002</v>
      </c>
      <c r="H21" s="15">
        <f t="shared" si="4"/>
        <v>0.10292986728599869</v>
      </c>
      <c r="I21" s="6">
        <f t="shared" si="7"/>
        <v>0.11116373589913736</v>
      </c>
      <c r="L21" s="46"/>
      <c r="M21" s="6">
        <v>0.25</v>
      </c>
      <c r="N21" s="9">
        <f t="shared" si="1"/>
        <v>282.01</v>
      </c>
      <c r="O21" s="14">
        <f t="shared" si="2"/>
        <v>128.01</v>
      </c>
      <c r="P21" s="4">
        <f t="shared" si="3"/>
        <v>1368.9324800000002</v>
      </c>
      <c r="Q21" s="15">
        <f t="shared" si="5"/>
        <v>0.11354781685467819</v>
      </c>
    </row>
    <row r="22" spans="1:17" x14ac:dyDescent="0.2">
      <c r="A22" s="3">
        <v>2016</v>
      </c>
      <c r="B22" s="26">
        <v>1080</v>
      </c>
      <c r="C22" s="4">
        <v>154</v>
      </c>
      <c r="D22" s="4">
        <v>17389</v>
      </c>
      <c r="E22" s="4">
        <v>1838.59</v>
      </c>
      <c r="F22" s="17">
        <f t="shared" si="0"/>
        <v>108.592</v>
      </c>
      <c r="G22" s="4">
        <f t="shared" si="6"/>
        <v>1729.9979999999998</v>
      </c>
      <c r="H22" s="15">
        <f t="shared" si="4"/>
        <v>0.11993053726169843</v>
      </c>
      <c r="I22" s="6">
        <f t="shared" si="7"/>
        <v>0.1274585788561525</v>
      </c>
      <c r="L22" s="46"/>
      <c r="M22" s="6">
        <v>0.25</v>
      </c>
      <c r="N22" s="9">
        <f t="shared" si="1"/>
        <v>308.5</v>
      </c>
      <c r="O22" s="14">
        <f t="shared" si="2"/>
        <v>154.5</v>
      </c>
      <c r="P22" s="4">
        <f t="shared" si="3"/>
        <v>1884.4979999999998</v>
      </c>
      <c r="Q22" s="15">
        <f t="shared" si="5"/>
        <v>0.13064110918544192</v>
      </c>
    </row>
    <row r="23" spans="1:17" x14ac:dyDescent="0.2">
      <c r="A23" s="3">
        <v>2017</v>
      </c>
      <c r="B23" s="26">
        <v>1082.04</v>
      </c>
      <c r="C23" s="4">
        <v>154</v>
      </c>
      <c r="D23" s="4">
        <v>19606</v>
      </c>
      <c r="E23" s="4">
        <v>1089.79</v>
      </c>
      <c r="F23" s="17">
        <f t="shared" si="0"/>
        <v>108.77152</v>
      </c>
      <c r="G23" s="4">
        <f t="shared" si="6"/>
        <v>981.01847999999995</v>
      </c>
      <c r="H23" s="15">
        <f t="shared" si="4"/>
        <v>5.6416037724998556E-2</v>
      </c>
      <c r="I23" s="6">
        <f>E23/D20</f>
        <v>9.0393994691439938E-2</v>
      </c>
      <c r="L23" s="46"/>
      <c r="M23" s="6">
        <v>0.25</v>
      </c>
      <c r="N23" s="9">
        <f t="shared" si="1"/>
        <v>309.01</v>
      </c>
      <c r="O23" s="14">
        <f t="shared" si="2"/>
        <v>155.01</v>
      </c>
      <c r="P23" s="4">
        <f t="shared" si="3"/>
        <v>1136.0284799999999</v>
      </c>
      <c r="Q23" s="15">
        <f t="shared" si="5"/>
        <v>6.5330293863936975E-2</v>
      </c>
    </row>
    <row r="24" spans="1:17" x14ac:dyDescent="0.2">
      <c r="A24" s="3">
        <v>2018</v>
      </c>
      <c r="B24" s="26">
        <v>1097.04</v>
      </c>
      <c r="C24" s="4">
        <v>154</v>
      </c>
      <c r="D24" s="4">
        <v>21335</v>
      </c>
      <c r="E24" s="4">
        <v>588.11</v>
      </c>
      <c r="F24" s="17">
        <f t="shared" si="0"/>
        <v>110.09151999999999</v>
      </c>
      <c r="G24" s="4">
        <f t="shared" si="6"/>
        <v>478.01848000000001</v>
      </c>
      <c r="H24" s="15">
        <f t="shared" si="4"/>
        <v>2.4381234316025707E-2</v>
      </c>
      <c r="I24" s="6">
        <f>E24/D21</f>
        <v>4.0770190641247837E-2</v>
      </c>
      <c r="L24" s="46"/>
      <c r="M24" s="6">
        <v>0.27</v>
      </c>
      <c r="N24" s="9">
        <f t="shared" si="1"/>
        <v>337.7808</v>
      </c>
      <c r="O24" s="14">
        <f t="shared" si="2"/>
        <v>183.7808</v>
      </c>
      <c r="P24" s="4">
        <f t="shared" si="3"/>
        <v>661.79927999999995</v>
      </c>
      <c r="Q24" s="15">
        <f t="shared" si="5"/>
        <v>3.3754936244006932E-2</v>
      </c>
    </row>
    <row r="25" spans="1:17" x14ac:dyDescent="0.2">
      <c r="A25" s="3">
        <v>2019</v>
      </c>
      <c r="B25" s="26">
        <v>1097.04</v>
      </c>
      <c r="C25" s="4">
        <v>175</v>
      </c>
      <c r="D25" s="4">
        <v>22900</v>
      </c>
      <c r="E25" s="4">
        <v>404.97</v>
      </c>
      <c r="F25" s="17">
        <f t="shared" si="0"/>
        <v>111.93951999999999</v>
      </c>
      <c r="G25" s="4">
        <f t="shared" si="6"/>
        <v>293.03048000000001</v>
      </c>
      <c r="H25" s="15">
        <f t="shared" si="4"/>
        <v>1.3734730724162175E-2</v>
      </c>
      <c r="I25" s="6">
        <f>E25/D24</f>
        <v>1.8981485821420202E-2</v>
      </c>
      <c r="L25" s="46"/>
      <c r="M25" s="6">
        <v>0.27</v>
      </c>
      <c r="N25" s="9">
        <f t="shared" si="1"/>
        <v>343.45080000000002</v>
      </c>
      <c r="O25" s="14">
        <f t="shared" si="2"/>
        <v>168.45080000000002</v>
      </c>
      <c r="P25" s="4">
        <f t="shared" si="3"/>
        <v>461.48128000000003</v>
      </c>
      <c r="Q25" s="15">
        <f t="shared" si="5"/>
        <v>2.1630245137098665E-2</v>
      </c>
    </row>
    <row r="26" spans="1:17" x14ac:dyDescent="0.2">
      <c r="A26" s="3">
        <v>2020</v>
      </c>
      <c r="B26" s="26">
        <v>1200</v>
      </c>
      <c r="C26" s="4">
        <v>175</v>
      </c>
      <c r="D26" s="4">
        <v>25759</v>
      </c>
      <c r="E26" s="4">
        <v>1605.01</v>
      </c>
      <c r="F26" s="17">
        <f t="shared" si="0"/>
        <v>121</v>
      </c>
      <c r="G26" s="4">
        <f t="shared" si="6"/>
        <v>1484.01</v>
      </c>
      <c r="H26" s="15">
        <f t="shared" si="4"/>
        <v>6.480393013100437E-2</v>
      </c>
      <c r="I26" s="6">
        <f>E26/D25</f>
        <v>7.0087772925764194E-2</v>
      </c>
      <c r="L26" s="46"/>
      <c r="M26" s="6">
        <v>0.27</v>
      </c>
      <c r="N26" s="9">
        <f t="shared" si="1"/>
        <v>371.25</v>
      </c>
      <c r="O26" s="14">
        <f t="shared" si="2"/>
        <v>196.25</v>
      </c>
      <c r="P26" s="4">
        <f t="shared" si="3"/>
        <v>1680.26</v>
      </c>
      <c r="Q26" s="15">
        <f t="shared" si="5"/>
        <v>7.3373799126637551E-2</v>
      </c>
    </row>
    <row r="27" spans="1:17" x14ac:dyDescent="0.2">
      <c r="A27" s="3">
        <v>2021</v>
      </c>
      <c r="B27" s="26">
        <v>1500</v>
      </c>
      <c r="C27" s="4">
        <v>175</v>
      </c>
      <c r="D27" s="4">
        <v>28804</v>
      </c>
      <c r="E27" s="4">
        <v>1517.53</v>
      </c>
      <c r="F27" s="17">
        <f t="shared" si="0"/>
        <v>147.39999999999998</v>
      </c>
      <c r="G27" s="4">
        <f t="shared" si="6"/>
        <v>1370.13</v>
      </c>
      <c r="H27" s="15">
        <f t="shared" si="4"/>
        <v>5.3190341239954975E-2</v>
      </c>
      <c r="I27" s="6">
        <f>E27/D26</f>
        <v>5.8912613067277457E-2</v>
      </c>
      <c r="L27" s="46"/>
      <c r="M27" s="6">
        <v>0.27</v>
      </c>
      <c r="N27" s="9">
        <f t="shared" si="1"/>
        <v>452.25000000000006</v>
      </c>
      <c r="O27" s="14">
        <f t="shared" si="2"/>
        <v>277.25000000000006</v>
      </c>
      <c r="P27" s="4">
        <f t="shared" si="3"/>
        <v>1647.38</v>
      </c>
      <c r="Q27" s="15">
        <f t="shared" si="5"/>
        <v>6.3953569626150092E-2</v>
      </c>
    </row>
    <row r="28" spans="1:17" x14ac:dyDescent="0.2">
      <c r="A28" s="3">
        <v>2022</v>
      </c>
      <c r="B28" s="26">
        <v>1925.04</v>
      </c>
      <c r="C28" s="4">
        <v>175</v>
      </c>
      <c r="D28" s="4">
        <v>32960</v>
      </c>
      <c r="E28" s="4">
        <v>2240.75</v>
      </c>
      <c r="F28" s="17">
        <f t="shared" si="0"/>
        <v>184.80351999999999</v>
      </c>
      <c r="G28" s="4">
        <f t="shared" si="6"/>
        <v>2055.9464800000001</v>
      </c>
      <c r="H28" s="15">
        <f t="shared" si="4"/>
        <v>7.1377117067074017E-2</v>
      </c>
      <c r="I28" s="6">
        <f>E28/D27</f>
        <v>7.7793014859047355E-2</v>
      </c>
      <c r="L28" s="46"/>
      <c r="M28" s="6">
        <v>0.28000000000000003</v>
      </c>
      <c r="N28" s="9">
        <f t="shared" si="1"/>
        <v>588.01120000000003</v>
      </c>
      <c r="O28" s="14">
        <f t="shared" si="2"/>
        <v>413.01120000000003</v>
      </c>
      <c r="P28" s="4">
        <f t="shared" si="3"/>
        <v>2468.95768</v>
      </c>
      <c r="Q28" s="15">
        <f t="shared" si="5"/>
        <v>8.5715792251076242E-2</v>
      </c>
    </row>
    <row r="29" spans="1:17" x14ac:dyDescent="0.2">
      <c r="A29" s="3">
        <v>2023</v>
      </c>
      <c r="B29" s="26">
        <v>1925.04</v>
      </c>
      <c r="C29" s="4">
        <v>175</v>
      </c>
      <c r="D29" s="4">
        <v>33996</v>
      </c>
      <c r="E29" s="4">
        <v>-897.32</v>
      </c>
      <c r="F29" s="17">
        <f t="shared" si="0"/>
        <v>184.80351999999999</v>
      </c>
      <c r="G29" s="4">
        <f t="shared" si="6"/>
        <v>-1082.1235200000001</v>
      </c>
      <c r="H29" s="15">
        <f t="shared" si="4"/>
        <v>-3.283141747572816E-2</v>
      </c>
      <c r="I29" s="6">
        <f>E29/D28</f>
        <v>-2.7224514563106799E-2</v>
      </c>
      <c r="L29" s="46"/>
      <c r="M29" s="6">
        <v>0.28000000000000003</v>
      </c>
      <c r="N29" s="9">
        <f t="shared" si="1"/>
        <v>588.01120000000003</v>
      </c>
      <c r="O29" s="14">
        <f t="shared" si="2"/>
        <v>413.01120000000003</v>
      </c>
      <c r="P29" s="4">
        <f t="shared" si="3"/>
        <v>-669.11232000000007</v>
      </c>
      <c r="Q29" s="15">
        <f t="shared" si="5"/>
        <v>-2.0300737864077673E-2</v>
      </c>
    </row>
    <row r="30" spans="1:17" x14ac:dyDescent="0.2">
      <c r="A30" s="25">
        <v>2024</v>
      </c>
      <c r="B30" s="20">
        <v>1925.04</v>
      </c>
      <c r="C30" s="20">
        <v>175</v>
      </c>
      <c r="D30" s="20">
        <f>D29+B30+C30+G30</f>
        <v>37950.996480000002</v>
      </c>
      <c r="E30" s="20">
        <f>D29*I30</f>
        <v>2039.76</v>
      </c>
      <c r="F30" s="33">
        <f t="shared" si="0"/>
        <v>184.80351999999999</v>
      </c>
      <c r="G30" s="20">
        <f t="shared" si="6"/>
        <v>1854.9564800000001</v>
      </c>
      <c r="H30" s="24">
        <f t="shared" si="4"/>
        <v>5.4563962819155196E-2</v>
      </c>
      <c r="I30" s="24">
        <v>0.06</v>
      </c>
      <c r="J30" s="34"/>
      <c r="K30" s="34"/>
      <c r="L30" s="48"/>
      <c r="M30" s="24">
        <v>0.28000000000000003</v>
      </c>
      <c r="N30" s="37">
        <f t="shared" si="1"/>
        <v>588.01120000000003</v>
      </c>
      <c r="O30" s="20">
        <f t="shared" si="2"/>
        <v>413.01120000000003</v>
      </c>
      <c r="P30" s="20">
        <f t="shared" si="3"/>
        <v>2267.9676800000002</v>
      </c>
      <c r="Q30" s="24">
        <f t="shared" si="5"/>
        <v>6.6712780327097307E-2</v>
      </c>
    </row>
    <row r="31" spans="1:17" x14ac:dyDescent="0.2">
      <c r="A31" s="25">
        <v>2025</v>
      </c>
      <c r="B31" s="20">
        <v>1925.04</v>
      </c>
      <c r="C31" s="20">
        <v>175</v>
      </c>
      <c r="D31" s="20">
        <f t="shared" ref="D31:D54" si="8">D30+B31+C31+G31</f>
        <v>42143.292748800006</v>
      </c>
      <c r="E31" s="20">
        <f t="shared" ref="E31:E54" si="9">D30*I31</f>
        <v>2277.0597888000002</v>
      </c>
      <c r="F31" s="33">
        <f t="shared" ref="F31:F54" si="10">(B31+C31)*0.088</f>
        <v>184.80351999999999</v>
      </c>
      <c r="G31" s="20">
        <f t="shared" ref="G31:G54" si="11">E31-F31</f>
        <v>2092.2562688000003</v>
      </c>
      <c r="H31" s="24">
        <f t="shared" ref="H31:H54" si="12">G31/D30</f>
        <v>5.5130469891682805E-2</v>
      </c>
      <c r="I31" s="24">
        <v>0.06</v>
      </c>
      <c r="J31" s="31"/>
      <c r="K31" s="31"/>
      <c r="L31" s="49"/>
      <c r="M31" s="24">
        <v>0.28000000000000003</v>
      </c>
      <c r="N31" s="37">
        <f t="shared" si="1"/>
        <v>588.01120000000003</v>
      </c>
      <c r="O31" s="20">
        <f t="shared" si="2"/>
        <v>413.01120000000003</v>
      </c>
      <c r="P31" s="20">
        <f t="shared" si="3"/>
        <v>2505.2674688000002</v>
      </c>
      <c r="Q31" s="24">
        <f t="shared" si="5"/>
        <v>6.6013219708743728E-2</v>
      </c>
    </row>
    <row r="32" spans="1:17" x14ac:dyDescent="0.2">
      <c r="A32" s="25">
        <v>2026</v>
      </c>
      <c r="B32" s="20">
        <v>1925.04</v>
      </c>
      <c r="C32" s="20">
        <v>175</v>
      </c>
      <c r="D32" s="20">
        <f t="shared" si="8"/>
        <v>46587.126793728006</v>
      </c>
      <c r="E32" s="20">
        <f t="shared" si="9"/>
        <v>2528.5975649280003</v>
      </c>
      <c r="F32" s="33">
        <f t="shared" si="10"/>
        <v>184.80351999999999</v>
      </c>
      <c r="G32" s="20">
        <f t="shared" si="11"/>
        <v>2343.7940449280004</v>
      </c>
      <c r="H32" s="24">
        <f t="shared" si="12"/>
        <v>5.561487705525188E-2</v>
      </c>
      <c r="I32" s="24">
        <v>0.06</v>
      </c>
      <c r="J32" s="31"/>
      <c r="K32" s="31"/>
      <c r="L32" s="49"/>
      <c r="M32" s="24">
        <v>0.28000000000000003</v>
      </c>
      <c r="N32" s="37">
        <f t="shared" si="1"/>
        <v>588.01120000000003</v>
      </c>
      <c r="O32" s="20">
        <f t="shared" si="2"/>
        <v>413.01120000000003</v>
      </c>
      <c r="P32" s="20">
        <f t="shared" si="3"/>
        <v>2756.8052449280003</v>
      </c>
      <c r="Q32" s="24">
        <f t="shared" si="5"/>
        <v>6.5415041519424177E-2</v>
      </c>
    </row>
    <row r="33" spans="1:17" x14ac:dyDescent="0.2">
      <c r="A33" s="25">
        <v>2027</v>
      </c>
      <c r="B33" s="20">
        <v>1925.04</v>
      </c>
      <c r="C33" s="20">
        <v>175</v>
      </c>
      <c r="D33" s="20">
        <f t="shared" si="8"/>
        <v>51297.590881351687</v>
      </c>
      <c r="E33" s="20">
        <f t="shared" si="9"/>
        <v>2795.2276076236803</v>
      </c>
      <c r="F33" s="33">
        <f t="shared" si="10"/>
        <v>184.80351999999999</v>
      </c>
      <c r="G33" s="20">
        <f t="shared" si="11"/>
        <v>2610.4240876236804</v>
      </c>
      <c r="H33" s="24">
        <f t="shared" si="12"/>
        <v>5.603316339257737E-2</v>
      </c>
      <c r="I33" s="24">
        <v>0.06</v>
      </c>
      <c r="J33" s="31"/>
      <c r="K33" s="31"/>
      <c r="L33" s="49"/>
      <c r="M33" s="24">
        <v>0.28000000000000003</v>
      </c>
      <c r="N33" s="37">
        <f t="shared" si="1"/>
        <v>588.01120000000003</v>
      </c>
      <c r="O33" s="20">
        <f t="shared" si="2"/>
        <v>413.01120000000003</v>
      </c>
      <c r="P33" s="20">
        <f t="shared" si="3"/>
        <v>3023.4352876236803</v>
      </c>
      <c r="Q33" s="24">
        <f t="shared" si="5"/>
        <v>6.4898513724841331E-2</v>
      </c>
    </row>
    <row r="34" spans="1:17" x14ac:dyDescent="0.2">
      <c r="A34" s="25">
        <v>2028</v>
      </c>
      <c r="B34" s="20">
        <v>1925.04</v>
      </c>
      <c r="C34" s="20">
        <v>175</v>
      </c>
      <c r="D34" s="20">
        <f t="shared" si="8"/>
        <v>56290.682814232787</v>
      </c>
      <c r="E34" s="20">
        <f t="shared" si="9"/>
        <v>3077.855452881101</v>
      </c>
      <c r="F34" s="33">
        <f t="shared" si="10"/>
        <v>184.80351999999999</v>
      </c>
      <c r="G34" s="20">
        <f t="shared" si="11"/>
        <v>2893.051932881101</v>
      </c>
      <c r="H34" s="24">
        <f t="shared" si="12"/>
        <v>5.639742302075277E-2</v>
      </c>
      <c r="I34" s="24">
        <v>0.06</v>
      </c>
      <c r="J34" s="31"/>
      <c r="K34" s="31"/>
      <c r="L34" s="49"/>
      <c r="M34" s="24">
        <v>0.28000000000000003</v>
      </c>
      <c r="N34" s="37">
        <f t="shared" si="1"/>
        <v>588.01120000000003</v>
      </c>
      <c r="O34" s="20">
        <f t="shared" si="2"/>
        <v>413.01120000000003</v>
      </c>
      <c r="P34" s="20">
        <f t="shared" si="3"/>
        <v>3306.063132881101</v>
      </c>
      <c r="Q34" s="24">
        <f t="shared" si="5"/>
        <v>6.444870170468299E-2</v>
      </c>
    </row>
    <row r="35" spans="1:17" x14ac:dyDescent="0.2">
      <c r="A35" s="25">
        <v>2029</v>
      </c>
      <c r="B35" s="20">
        <v>1925.04</v>
      </c>
      <c r="C35" s="20">
        <v>175</v>
      </c>
      <c r="D35" s="20">
        <f t="shared" si="8"/>
        <v>61583.360263086754</v>
      </c>
      <c r="E35" s="20">
        <f t="shared" si="9"/>
        <v>3377.4409688539672</v>
      </c>
      <c r="F35" s="33">
        <f t="shared" si="10"/>
        <v>184.80351999999999</v>
      </c>
      <c r="G35" s="20">
        <f t="shared" si="11"/>
        <v>3192.6374488539673</v>
      </c>
      <c r="H35" s="24">
        <f t="shared" si="12"/>
        <v>5.6716978534265119E-2</v>
      </c>
      <c r="I35" s="24">
        <v>0.06</v>
      </c>
      <c r="J35" s="31"/>
      <c r="K35" s="31"/>
      <c r="L35" s="49"/>
      <c r="M35" s="24">
        <v>0.28000000000000003</v>
      </c>
      <c r="N35" s="37">
        <f t="shared" si="1"/>
        <v>588.01120000000003</v>
      </c>
      <c r="O35" s="20">
        <f t="shared" si="2"/>
        <v>413.01120000000003</v>
      </c>
      <c r="P35" s="20">
        <f t="shared" si="3"/>
        <v>3605.6486488539672</v>
      </c>
      <c r="Q35" s="24">
        <f t="shared" si="5"/>
        <v>6.405409329911875E-2</v>
      </c>
    </row>
    <row r="36" spans="1:17" x14ac:dyDescent="0.2">
      <c r="A36" s="25">
        <v>2030</v>
      </c>
      <c r="B36" s="20">
        <v>1925.04</v>
      </c>
      <c r="C36" s="20">
        <v>175</v>
      </c>
      <c r="D36" s="20">
        <f t="shared" si="8"/>
        <v>67193.598358871954</v>
      </c>
      <c r="E36" s="20">
        <f t="shared" si="9"/>
        <v>3695.0016157852051</v>
      </c>
      <c r="F36" s="33">
        <f t="shared" si="10"/>
        <v>184.80351999999999</v>
      </c>
      <c r="G36" s="20">
        <f t="shared" si="11"/>
        <v>3510.1980957852052</v>
      </c>
      <c r="H36" s="24">
        <f t="shared" si="12"/>
        <v>5.6999132245942552E-2</v>
      </c>
      <c r="I36" s="24">
        <v>0.06</v>
      </c>
      <c r="J36" s="31"/>
      <c r="K36" s="31"/>
      <c r="L36" s="49"/>
      <c r="M36" s="24">
        <v>0.28000000000000003</v>
      </c>
      <c r="N36" s="37">
        <f t="shared" si="1"/>
        <v>588.01120000000003</v>
      </c>
      <c r="O36" s="20">
        <f t="shared" si="2"/>
        <v>413.01120000000003</v>
      </c>
      <c r="P36" s="20">
        <f t="shared" si="3"/>
        <v>3923.2092957852051</v>
      </c>
      <c r="Q36" s="24">
        <f t="shared" si="5"/>
        <v>6.3705671126503771E-2</v>
      </c>
    </row>
    <row r="37" spans="1:17" x14ac:dyDescent="0.2">
      <c r="A37" s="25">
        <v>2031</v>
      </c>
      <c r="B37" s="20">
        <v>1925.04</v>
      </c>
      <c r="C37" s="20">
        <v>175</v>
      </c>
      <c r="D37" s="20">
        <f t="shared" si="8"/>
        <v>73140.450740404267</v>
      </c>
      <c r="E37" s="20">
        <f t="shared" si="9"/>
        <v>4031.6159015323169</v>
      </c>
      <c r="F37" s="33">
        <f t="shared" si="10"/>
        <v>184.80351999999999</v>
      </c>
      <c r="G37" s="20">
        <f t="shared" si="11"/>
        <v>3846.812381532317</v>
      </c>
      <c r="H37" s="24">
        <f t="shared" si="12"/>
        <v>5.7249685617177554E-2</v>
      </c>
      <c r="I37" s="24">
        <v>0.06</v>
      </c>
      <c r="J37" s="31"/>
      <c r="K37" s="31"/>
      <c r="L37" s="49"/>
      <c r="M37" s="24">
        <v>0.28000000000000003</v>
      </c>
      <c r="N37" s="37">
        <f t="shared" si="1"/>
        <v>588.01120000000003</v>
      </c>
      <c r="O37" s="20">
        <f t="shared" si="2"/>
        <v>413.01120000000003</v>
      </c>
      <c r="P37" s="20">
        <f t="shared" si="3"/>
        <v>4259.8235815323169</v>
      </c>
      <c r="Q37" s="24">
        <f t="shared" si="5"/>
        <v>6.3396271156385658E-2</v>
      </c>
    </row>
    <row r="38" spans="1:17" x14ac:dyDescent="0.2">
      <c r="A38" s="25">
        <v>2032</v>
      </c>
      <c r="B38" s="20">
        <v>1925.04</v>
      </c>
      <c r="C38" s="20">
        <v>175</v>
      </c>
      <c r="D38" s="20">
        <f t="shared" si="8"/>
        <v>79444.114264828517</v>
      </c>
      <c r="E38" s="20">
        <f t="shared" si="9"/>
        <v>4388.4270444242557</v>
      </c>
      <c r="F38" s="33">
        <f t="shared" si="10"/>
        <v>184.80351999999999</v>
      </c>
      <c r="G38" s="20">
        <f t="shared" si="11"/>
        <v>4203.6235244242553</v>
      </c>
      <c r="H38" s="24">
        <f t="shared" si="12"/>
        <v>5.7473306246690774E-2</v>
      </c>
      <c r="I38" s="24">
        <v>0.06</v>
      </c>
      <c r="J38" s="31"/>
      <c r="K38" s="31"/>
      <c r="L38" s="49"/>
      <c r="M38" s="24">
        <v>0.28000000000000003</v>
      </c>
      <c r="N38" s="37">
        <f t="shared" si="1"/>
        <v>588.01120000000003</v>
      </c>
      <c r="O38" s="20">
        <f t="shared" si="2"/>
        <v>413.01120000000003</v>
      </c>
      <c r="P38" s="20">
        <f t="shared" si="3"/>
        <v>4616.6347244242552</v>
      </c>
      <c r="Q38" s="24">
        <f t="shared" si="5"/>
        <v>6.3120129527366078E-2</v>
      </c>
    </row>
    <row r="39" spans="1:17" x14ac:dyDescent="0.2">
      <c r="A39" s="25">
        <v>2033</v>
      </c>
      <c r="B39" s="20">
        <v>1925.04</v>
      </c>
      <c r="C39" s="20">
        <v>175</v>
      </c>
      <c r="D39" s="20">
        <f t="shared" si="8"/>
        <v>86125.997600718227</v>
      </c>
      <c r="E39" s="20">
        <f t="shared" si="9"/>
        <v>4766.6468558897104</v>
      </c>
      <c r="F39" s="33">
        <f t="shared" si="10"/>
        <v>184.80351999999999</v>
      </c>
      <c r="G39" s="20">
        <f t="shared" si="11"/>
        <v>4581.84333588971</v>
      </c>
      <c r="H39" s="24">
        <f t="shared" si="12"/>
        <v>5.76737921781851E-2</v>
      </c>
      <c r="I39" s="24">
        <v>0.06</v>
      </c>
      <c r="J39" s="31"/>
      <c r="K39" s="31"/>
      <c r="L39" s="49"/>
      <c r="M39" s="24">
        <v>0.28000000000000003</v>
      </c>
      <c r="N39" s="37">
        <f t="shared" si="1"/>
        <v>588.01120000000003</v>
      </c>
      <c r="O39" s="20">
        <f t="shared" si="2"/>
        <v>413.01120000000003</v>
      </c>
      <c r="P39" s="20">
        <f t="shared" si="3"/>
        <v>4994.85453588971</v>
      </c>
      <c r="Q39" s="24">
        <f t="shared" si="5"/>
        <v>6.2872556162427137E-2</v>
      </c>
    </row>
    <row r="40" spans="1:17" x14ac:dyDescent="0.2">
      <c r="A40" s="25">
        <v>2034</v>
      </c>
      <c r="B40" s="20">
        <v>1925.04</v>
      </c>
      <c r="C40" s="20">
        <v>175</v>
      </c>
      <c r="D40" s="20">
        <f t="shared" si="8"/>
        <v>93208.793936761314</v>
      </c>
      <c r="E40" s="20">
        <f t="shared" si="9"/>
        <v>5167.5598560430935</v>
      </c>
      <c r="F40" s="33">
        <f t="shared" si="10"/>
        <v>184.80351999999999</v>
      </c>
      <c r="G40" s="20">
        <f t="shared" si="11"/>
        <v>4982.7563360430931</v>
      </c>
      <c r="H40" s="24">
        <f t="shared" si="12"/>
        <v>5.7854265551073751E-2</v>
      </c>
      <c r="I40" s="24">
        <v>0.06</v>
      </c>
      <c r="J40" s="31"/>
      <c r="K40" s="31"/>
      <c r="L40" s="49"/>
      <c r="M40" s="24">
        <v>0.28000000000000003</v>
      </c>
      <c r="N40" s="37">
        <f t="shared" si="1"/>
        <v>588.01120000000003</v>
      </c>
      <c r="O40" s="20">
        <f t="shared" si="2"/>
        <v>413.01120000000003</v>
      </c>
      <c r="P40" s="20">
        <f t="shared" si="3"/>
        <v>5395.7675360430931</v>
      </c>
      <c r="Q40" s="24">
        <f t="shared" si="5"/>
        <v>6.264969563613039E-2</v>
      </c>
    </row>
    <row r="41" spans="1:17" x14ac:dyDescent="0.2">
      <c r="A41" s="25">
        <v>2035</v>
      </c>
      <c r="B41" s="20">
        <v>1925.04</v>
      </c>
      <c r="C41" s="20">
        <v>175</v>
      </c>
      <c r="D41" s="20">
        <f t="shared" si="8"/>
        <v>100716.55805296698</v>
      </c>
      <c r="E41" s="20">
        <f t="shared" si="9"/>
        <v>5592.5276362056784</v>
      </c>
      <c r="F41" s="33">
        <f t="shared" si="10"/>
        <v>184.80351999999999</v>
      </c>
      <c r="G41" s="20">
        <f t="shared" si="11"/>
        <v>5407.724116205678</v>
      </c>
      <c r="H41" s="24">
        <f t="shared" si="12"/>
        <v>5.8017316690897394E-2</v>
      </c>
      <c r="I41" s="24">
        <v>0.06</v>
      </c>
      <c r="J41" s="31"/>
      <c r="K41" s="31"/>
      <c r="L41" s="49"/>
      <c r="M41" s="24">
        <v>0.28000000000000003</v>
      </c>
      <c r="N41" s="37">
        <f t="shared" si="1"/>
        <v>588.01120000000003</v>
      </c>
      <c r="O41" s="20">
        <f t="shared" si="2"/>
        <v>413.01120000000003</v>
      </c>
      <c r="P41" s="20">
        <f t="shared" si="3"/>
        <v>5820.7353162056779</v>
      </c>
      <c r="Q41" s="24">
        <f t="shared" si="5"/>
        <v>6.2448349242184481E-2</v>
      </c>
    </row>
    <row r="42" spans="1:17" x14ac:dyDescent="0.2">
      <c r="A42" s="25">
        <v>2036</v>
      </c>
      <c r="B42" s="20">
        <v>1925.04</v>
      </c>
      <c r="C42" s="20">
        <v>175</v>
      </c>
      <c r="D42" s="20">
        <f t="shared" si="8"/>
        <v>108674.788016145</v>
      </c>
      <c r="E42" s="20">
        <f t="shared" si="9"/>
        <v>6042.9934831780183</v>
      </c>
      <c r="F42" s="33">
        <f t="shared" si="10"/>
        <v>184.80351999999999</v>
      </c>
      <c r="G42" s="20">
        <f t="shared" si="11"/>
        <v>5858.1899631780179</v>
      </c>
      <c r="H42" s="24">
        <f t="shared" si="12"/>
        <v>5.816511283176682E-2</v>
      </c>
      <c r="I42" s="24">
        <v>0.06</v>
      </c>
      <c r="J42" s="31"/>
      <c r="K42" s="31"/>
      <c r="L42" s="49"/>
      <c r="M42" s="24">
        <v>0.28000000000000003</v>
      </c>
      <c r="N42" s="37">
        <f t="shared" si="1"/>
        <v>588.01120000000003</v>
      </c>
      <c r="O42" s="20">
        <f t="shared" si="2"/>
        <v>413.01120000000003</v>
      </c>
      <c r="P42" s="20">
        <f t="shared" si="3"/>
        <v>6271.2011631780179</v>
      </c>
      <c r="Q42" s="24">
        <f t="shared" si="5"/>
        <v>6.2265840735740631E-2</v>
      </c>
    </row>
    <row r="43" spans="1:17" x14ac:dyDescent="0.2">
      <c r="A43" s="25">
        <v>2037</v>
      </c>
      <c r="B43" s="20">
        <v>1925.04</v>
      </c>
      <c r="C43" s="20">
        <v>175</v>
      </c>
      <c r="D43" s="20">
        <f t="shared" si="8"/>
        <v>117110.51177711369</v>
      </c>
      <c r="E43" s="20">
        <f t="shared" si="9"/>
        <v>6520.4872809686995</v>
      </c>
      <c r="F43" s="33">
        <f t="shared" si="10"/>
        <v>184.80351999999999</v>
      </c>
      <c r="G43" s="20">
        <f t="shared" si="11"/>
        <v>6335.6837609686991</v>
      </c>
      <c r="H43" s="24">
        <f t="shared" si="12"/>
        <v>5.8299481200988899E-2</v>
      </c>
      <c r="I43" s="24">
        <v>0.06</v>
      </c>
      <c r="J43" s="31"/>
      <c r="K43" s="31"/>
      <c r="L43" s="49"/>
      <c r="M43" s="24">
        <v>0.28000000000000003</v>
      </c>
      <c r="N43" s="37">
        <f t="shared" si="1"/>
        <v>588.01120000000003</v>
      </c>
      <c r="O43" s="20">
        <f t="shared" si="2"/>
        <v>413.01120000000003</v>
      </c>
      <c r="P43" s="20">
        <f t="shared" si="3"/>
        <v>6748.694960968699</v>
      </c>
      <c r="Q43" s="24">
        <f t="shared" si="5"/>
        <v>6.2099913734969474E-2</v>
      </c>
    </row>
    <row r="44" spans="1:17" x14ac:dyDescent="0.2">
      <c r="A44" s="25">
        <v>2038</v>
      </c>
      <c r="B44" s="20">
        <v>1925.04</v>
      </c>
      <c r="C44" s="20">
        <v>175</v>
      </c>
      <c r="D44" s="20">
        <f t="shared" si="8"/>
        <v>123710.16872819823</v>
      </c>
      <c r="E44" s="20">
        <f t="shared" si="9"/>
        <v>4684.4204710845479</v>
      </c>
      <c r="F44" s="33">
        <f t="shared" si="10"/>
        <v>184.80351999999999</v>
      </c>
      <c r="G44" s="20">
        <f t="shared" si="11"/>
        <v>4499.6169510845475</v>
      </c>
      <c r="H44" s="24">
        <f t="shared" si="12"/>
        <v>3.8421973252480354E-2</v>
      </c>
      <c r="I44" s="35">
        <v>0.04</v>
      </c>
      <c r="J44" s="31"/>
      <c r="K44" s="31"/>
      <c r="L44" s="49"/>
      <c r="M44" s="24">
        <v>0.28000000000000003</v>
      </c>
      <c r="N44" s="37">
        <f t="shared" si="1"/>
        <v>588.01120000000003</v>
      </c>
      <c r="O44" s="20">
        <f t="shared" si="2"/>
        <v>413.01120000000003</v>
      </c>
      <c r="P44" s="20">
        <f t="shared" si="3"/>
        <v>4912.6281510845474</v>
      </c>
      <c r="Q44" s="24">
        <f t="shared" si="5"/>
        <v>4.1948652401368788E-2</v>
      </c>
    </row>
    <row r="45" spans="1:17" x14ac:dyDescent="0.2">
      <c r="A45" s="25">
        <v>2039</v>
      </c>
      <c r="B45" s="20">
        <v>1925.04</v>
      </c>
      <c r="C45" s="20">
        <v>175</v>
      </c>
      <c r="D45" s="20">
        <f t="shared" si="8"/>
        <v>130573.81195732615</v>
      </c>
      <c r="E45" s="20">
        <f t="shared" si="9"/>
        <v>4948.4067491279293</v>
      </c>
      <c r="F45" s="33">
        <f t="shared" si="10"/>
        <v>184.80351999999999</v>
      </c>
      <c r="G45" s="20">
        <f t="shared" si="11"/>
        <v>4763.6032291279289</v>
      </c>
      <c r="H45" s="24">
        <f t="shared" si="12"/>
        <v>3.8506157400803251E-2</v>
      </c>
      <c r="I45" s="24">
        <v>0.04</v>
      </c>
      <c r="J45" s="31"/>
      <c r="K45" s="31"/>
      <c r="L45" s="49"/>
      <c r="M45" s="24">
        <v>0.28000000000000003</v>
      </c>
      <c r="N45" s="37">
        <f t="shared" si="1"/>
        <v>588.01120000000003</v>
      </c>
      <c r="O45" s="20">
        <f t="shared" si="2"/>
        <v>413.01120000000003</v>
      </c>
      <c r="P45" s="20">
        <f t="shared" si="3"/>
        <v>5176.6144291279288</v>
      </c>
      <c r="Q45" s="24">
        <f t="shared" si="5"/>
        <v>4.1844696214919819E-2</v>
      </c>
    </row>
    <row r="46" spans="1:17" x14ac:dyDescent="0.2">
      <c r="A46" s="25">
        <v>2040</v>
      </c>
      <c r="B46" s="20">
        <v>1925.04</v>
      </c>
      <c r="C46" s="20">
        <v>175</v>
      </c>
      <c r="D46" s="20">
        <f t="shared" si="8"/>
        <v>137712.0009156192</v>
      </c>
      <c r="E46" s="20">
        <f t="shared" si="9"/>
        <v>5222.9524782930457</v>
      </c>
      <c r="F46" s="33">
        <f t="shared" si="10"/>
        <v>184.80351999999999</v>
      </c>
      <c r="G46" s="20">
        <f t="shared" si="11"/>
        <v>5038.1489582930453</v>
      </c>
      <c r="H46" s="24">
        <f t="shared" si="12"/>
        <v>3.8584681589441554E-2</v>
      </c>
      <c r="I46" s="24">
        <v>0.04</v>
      </c>
      <c r="J46" s="31"/>
      <c r="K46" s="31"/>
      <c r="L46" s="49"/>
      <c r="M46" s="24">
        <v>0.28000000000000003</v>
      </c>
      <c r="N46" s="37">
        <f t="shared" si="1"/>
        <v>588.01120000000003</v>
      </c>
      <c r="O46" s="20">
        <f t="shared" si="2"/>
        <v>413.01120000000003</v>
      </c>
      <c r="P46" s="20">
        <f t="shared" si="3"/>
        <v>5451.1601582930452</v>
      </c>
      <c r="Q46" s="24">
        <f t="shared" si="5"/>
        <v>4.1747729323201359E-2</v>
      </c>
    </row>
    <row r="47" spans="1:17" x14ac:dyDescent="0.2">
      <c r="A47" s="25">
        <v>2041</v>
      </c>
      <c r="B47" s="20">
        <v>1925.04</v>
      </c>
      <c r="C47" s="20">
        <v>175</v>
      </c>
      <c r="D47" s="20">
        <f t="shared" si="8"/>
        <v>145135.71743224398</v>
      </c>
      <c r="E47" s="20">
        <f t="shared" si="9"/>
        <v>5508.4800366247682</v>
      </c>
      <c r="F47" s="33">
        <f t="shared" si="10"/>
        <v>184.80351999999999</v>
      </c>
      <c r="G47" s="20">
        <f t="shared" si="11"/>
        <v>5323.6765166247678</v>
      </c>
      <c r="H47" s="24">
        <f t="shared" si="12"/>
        <v>3.8658043461925765E-2</v>
      </c>
      <c r="I47" s="24">
        <v>0.04</v>
      </c>
      <c r="J47" s="31"/>
      <c r="K47" s="31"/>
      <c r="L47" s="49"/>
      <c r="M47" s="24">
        <v>0.28000000000000003</v>
      </c>
      <c r="N47" s="37">
        <f t="shared" si="1"/>
        <v>588.01120000000003</v>
      </c>
      <c r="O47" s="20">
        <f t="shared" si="2"/>
        <v>413.01120000000003</v>
      </c>
      <c r="P47" s="20">
        <f t="shared" si="3"/>
        <v>5736.6877166247677</v>
      </c>
      <c r="Q47" s="24">
        <f t="shared" si="5"/>
        <v>4.1657137202877698E-2</v>
      </c>
    </row>
    <row r="48" spans="1:17" x14ac:dyDescent="0.2">
      <c r="A48" s="25">
        <v>2042</v>
      </c>
      <c r="B48" s="20">
        <v>1925.04</v>
      </c>
      <c r="C48" s="20">
        <v>175</v>
      </c>
      <c r="D48" s="20">
        <f t="shared" si="8"/>
        <v>152856.38260953376</v>
      </c>
      <c r="E48" s="20">
        <f t="shared" si="9"/>
        <v>5805.4286972897598</v>
      </c>
      <c r="F48" s="33">
        <f t="shared" si="10"/>
        <v>184.80351999999999</v>
      </c>
      <c r="G48" s="20">
        <f t="shared" si="11"/>
        <v>5620.6251772897594</v>
      </c>
      <c r="H48" s="24">
        <f t="shared" si="12"/>
        <v>3.872668476602753E-2</v>
      </c>
      <c r="I48" s="24">
        <v>0.04</v>
      </c>
      <c r="J48" s="31"/>
      <c r="K48" s="31"/>
      <c r="L48" s="49"/>
      <c r="M48" s="24">
        <v>0.28000000000000003</v>
      </c>
      <c r="N48" s="37">
        <f t="shared" si="1"/>
        <v>588.01120000000003</v>
      </c>
      <c r="O48" s="20">
        <f t="shared" si="2"/>
        <v>413.01120000000003</v>
      </c>
      <c r="P48" s="20">
        <f t="shared" si="3"/>
        <v>6033.6363772897594</v>
      </c>
      <c r="Q48" s="24">
        <f t="shared" si="5"/>
        <v>4.1572374354414431E-2</v>
      </c>
    </row>
    <row r="49" spans="1:17" x14ac:dyDescent="0.2">
      <c r="A49" s="25">
        <v>2043</v>
      </c>
      <c r="B49" s="20">
        <v>1925.04</v>
      </c>
      <c r="C49" s="20">
        <v>175</v>
      </c>
      <c r="D49" s="20">
        <f t="shared" si="8"/>
        <v>160885.87439391512</v>
      </c>
      <c r="E49" s="20">
        <f t="shared" si="9"/>
        <v>6114.2553043813505</v>
      </c>
      <c r="F49" s="33">
        <f t="shared" si="10"/>
        <v>184.80351999999999</v>
      </c>
      <c r="G49" s="20">
        <f t="shared" si="11"/>
        <v>5929.4517843813501</v>
      </c>
      <c r="H49" s="24">
        <f t="shared" si="12"/>
        <v>3.8790998996279573E-2</v>
      </c>
      <c r="I49" s="24">
        <v>0.04</v>
      </c>
      <c r="J49" s="31"/>
      <c r="K49" s="31"/>
      <c r="L49" s="49"/>
      <c r="M49" s="24">
        <v>0.28000000000000003</v>
      </c>
      <c r="N49" s="37">
        <f t="shared" si="1"/>
        <v>588.01120000000003</v>
      </c>
      <c r="O49" s="20">
        <f t="shared" si="2"/>
        <v>413.01120000000003</v>
      </c>
      <c r="P49" s="20">
        <f t="shared" si="3"/>
        <v>6342.46298438135</v>
      </c>
      <c r="Q49" s="24">
        <f t="shared" si="5"/>
        <v>4.1492954864586505E-2</v>
      </c>
    </row>
    <row r="50" spans="1:17" x14ac:dyDescent="0.2">
      <c r="A50" s="25">
        <v>2044</v>
      </c>
      <c r="B50" s="20">
        <v>1925.04</v>
      </c>
      <c r="C50" s="20">
        <v>175</v>
      </c>
      <c r="D50" s="20">
        <f t="shared" si="8"/>
        <v>169236.54584967173</v>
      </c>
      <c r="E50" s="20">
        <f t="shared" si="9"/>
        <v>6435.4349757566051</v>
      </c>
      <c r="F50" s="33">
        <f t="shared" si="10"/>
        <v>184.80351999999999</v>
      </c>
      <c r="G50" s="20">
        <f t="shared" si="11"/>
        <v>6250.6314557566047</v>
      </c>
      <c r="H50" s="24">
        <f t="shared" si="12"/>
        <v>3.8851337815105358E-2</v>
      </c>
      <c r="I50" s="24">
        <v>0.04</v>
      </c>
      <c r="J50" s="31"/>
      <c r="K50" s="31"/>
      <c r="L50" s="49"/>
      <c r="M50" s="24">
        <v>0.28000000000000003</v>
      </c>
      <c r="N50" s="37">
        <f t="shared" si="1"/>
        <v>588.01120000000003</v>
      </c>
      <c r="O50" s="20">
        <f t="shared" si="2"/>
        <v>413.01120000000003</v>
      </c>
      <c r="P50" s="20">
        <f t="shared" si="3"/>
        <v>6663.6426557566047</v>
      </c>
      <c r="Q50" s="24">
        <f t="shared" si="5"/>
        <v>4.1418444477240142E-2</v>
      </c>
    </row>
    <row r="51" spans="1:17" x14ac:dyDescent="0.2">
      <c r="A51" s="25">
        <v>2045</v>
      </c>
      <c r="B51" s="20">
        <v>1925.04</v>
      </c>
      <c r="C51" s="20">
        <v>175</v>
      </c>
      <c r="D51" s="20">
        <f t="shared" si="8"/>
        <v>177921.24416365862</v>
      </c>
      <c r="E51" s="20">
        <f t="shared" si="9"/>
        <v>6769.4618339868694</v>
      </c>
      <c r="F51" s="33">
        <f t="shared" si="10"/>
        <v>184.80351999999999</v>
      </c>
      <c r="G51" s="20">
        <f t="shared" si="11"/>
        <v>6584.658313986869</v>
      </c>
      <c r="H51" s="24">
        <f t="shared" si="12"/>
        <v>3.8908016474383987E-2</v>
      </c>
      <c r="I51" s="24">
        <v>0.04</v>
      </c>
      <c r="J51" s="31"/>
      <c r="K51" s="31"/>
      <c r="L51" s="49"/>
      <c r="M51" s="24">
        <v>0.28000000000000003</v>
      </c>
      <c r="N51" s="37">
        <f t="shared" si="1"/>
        <v>588.01120000000003</v>
      </c>
      <c r="O51" s="20">
        <f t="shared" si="2"/>
        <v>413.01120000000003</v>
      </c>
      <c r="P51" s="20">
        <f t="shared" si="3"/>
        <v>6997.6695139868689</v>
      </c>
      <c r="Q51" s="24">
        <f t="shared" si="5"/>
        <v>4.1348453898383805E-2</v>
      </c>
    </row>
    <row r="52" spans="1:17" x14ac:dyDescent="0.2">
      <c r="A52" s="25">
        <v>2046</v>
      </c>
      <c r="B52" s="20">
        <v>1925.04</v>
      </c>
      <c r="C52" s="20">
        <v>175</v>
      </c>
      <c r="D52" s="20">
        <f t="shared" si="8"/>
        <v>186953.33041020497</v>
      </c>
      <c r="E52" s="20">
        <f t="shared" si="9"/>
        <v>7116.8497665463447</v>
      </c>
      <c r="F52" s="33">
        <f t="shared" si="10"/>
        <v>184.80351999999999</v>
      </c>
      <c r="G52" s="20">
        <f t="shared" si="11"/>
        <v>6932.0462465463443</v>
      </c>
      <c r="H52" s="24">
        <f t="shared" si="12"/>
        <v>3.8961318414399065E-2</v>
      </c>
      <c r="I52" s="24">
        <v>0.04</v>
      </c>
      <c r="J52" s="31"/>
      <c r="K52" s="31"/>
      <c r="L52" s="49"/>
      <c r="M52" s="24">
        <v>0.28000000000000003</v>
      </c>
      <c r="N52" s="37">
        <f t="shared" si="1"/>
        <v>588.01120000000003</v>
      </c>
      <c r="O52" s="20">
        <f t="shared" si="2"/>
        <v>413.01120000000003</v>
      </c>
      <c r="P52" s="20">
        <f t="shared" si="3"/>
        <v>7345.0574465463442</v>
      </c>
      <c r="Q52" s="24">
        <f t="shared" si="5"/>
        <v>4.1282633117100315E-2</v>
      </c>
    </row>
    <row r="53" spans="1:17" x14ac:dyDescent="0.2">
      <c r="A53" s="25">
        <v>2047</v>
      </c>
      <c r="B53" s="20">
        <v>1925.04</v>
      </c>
      <c r="C53" s="20">
        <v>175</v>
      </c>
      <c r="D53" s="20">
        <f t="shared" si="8"/>
        <v>196346.70010661319</v>
      </c>
      <c r="E53" s="20">
        <f t="shared" si="9"/>
        <v>7478.1332164081987</v>
      </c>
      <c r="F53" s="33">
        <f t="shared" si="10"/>
        <v>184.80351999999999</v>
      </c>
      <c r="G53" s="20">
        <f t="shared" si="11"/>
        <v>7293.3296964081983</v>
      </c>
      <c r="H53" s="24">
        <f t="shared" si="12"/>
        <v>3.9011499182204923E-2</v>
      </c>
      <c r="I53" s="24">
        <v>0.04</v>
      </c>
      <c r="J53" s="31"/>
      <c r="K53" s="31"/>
      <c r="L53" s="49"/>
      <c r="M53" s="24">
        <v>0.28000000000000003</v>
      </c>
      <c r="N53" s="37">
        <f t="shared" si="1"/>
        <v>588.01120000000003</v>
      </c>
      <c r="O53" s="20">
        <f t="shared" si="2"/>
        <v>413.01120000000003</v>
      </c>
      <c r="P53" s="20">
        <f t="shared" si="3"/>
        <v>7706.3408964081982</v>
      </c>
      <c r="Q53" s="24">
        <f t="shared" si="5"/>
        <v>4.1220666566887443E-2</v>
      </c>
    </row>
    <row r="54" spans="1:17" x14ac:dyDescent="0.2">
      <c r="A54" s="25">
        <v>2048</v>
      </c>
      <c r="B54" s="20">
        <v>1925.04</v>
      </c>
      <c r="C54" s="20">
        <v>175</v>
      </c>
      <c r="D54" s="20">
        <f t="shared" si="8"/>
        <v>206115.80459087773</v>
      </c>
      <c r="E54" s="20">
        <f t="shared" si="9"/>
        <v>7853.8680042645283</v>
      </c>
      <c r="F54" s="33">
        <f t="shared" si="10"/>
        <v>184.80351999999999</v>
      </c>
      <c r="G54" s="20">
        <f t="shared" si="11"/>
        <v>7669.0644842645279</v>
      </c>
      <c r="H54" s="24">
        <f t="shared" si="12"/>
        <v>3.9058789784092864E-2</v>
      </c>
      <c r="I54" s="24">
        <v>0.04</v>
      </c>
      <c r="J54" s="31"/>
      <c r="K54" s="31"/>
      <c r="L54" s="49"/>
      <c r="M54" s="24">
        <v>0.28000000000000003</v>
      </c>
      <c r="N54" s="37">
        <f t="shared" si="1"/>
        <v>588.01120000000003</v>
      </c>
      <c r="O54" s="20">
        <f t="shared" si="2"/>
        <v>413.01120000000003</v>
      </c>
      <c r="P54" s="20">
        <f t="shared" si="3"/>
        <v>8082.0756842645278</v>
      </c>
      <c r="Q54" s="24">
        <f t="shared" si="5"/>
        <v>4.1162268985809727E-2</v>
      </c>
    </row>
    <row r="55" spans="1:17" x14ac:dyDescent="0.2">
      <c r="A55" s="25"/>
      <c r="B55" s="38">
        <v>-206115.8</v>
      </c>
      <c r="C55" s="20"/>
      <c r="D55" s="20"/>
      <c r="E55" s="20"/>
      <c r="F55" s="33"/>
      <c r="G55" s="20"/>
      <c r="H55" s="24"/>
      <c r="I55" s="24"/>
      <c r="J55" s="31"/>
      <c r="K55" s="31"/>
      <c r="L55" s="49"/>
      <c r="M55" s="24"/>
      <c r="N55" s="37"/>
      <c r="O55" s="20"/>
      <c r="P55" s="20"/>
      <c r="Q55" s="24"/>
    </row>
    <row r="56" spans="1:17" x14ac:dyDescent="0.2">
      <c r="A56" s="27"/>
      <c r="B56" s="28"/>
      <c r="C56" s="28"/>
      <c r="D56" s="28"/>
      <c r="E56" s="28"/>
      <c r="F56" s="29"/>
      <c r="G56" s="28"/>
      <c r="H56" s="30"/>
      <c r="I56" s="30"/>
      <c r="J56" s="31"/>
      <c r="K56" s="31"/>
      <c r="L56" s="49"/>
      <c r="M56" s="24"/>
      <c r="N56" s="32"/>
      <c r="O56" s="28"/>
      <c r="P56" s="28"/>
      <c r="Q56" s="30"/>
    </row>
    <row r="57" spans="1:17" x14ac:dyDescent="0.2">
      <c r="A57" s="36" t="s">
        <v>38</v>
      </c>
      <c r="B57" s="20">
        <f>SUM(B8:B54)</f>
        <v>68196.360000000015</v>
      </c>
      <c r="C57" s="20">
        <f>SUM(C8:C56)</f>
        <v>7446</v>
      </c>
      <c r="D57" s="20">
        <f>D54</f>
        <v>206115.80459087773</v>
      </c>
      <c r="E57" s="20">
        <f>SUM(E8:E56)</f>
        <v>137112.04259087768</v>
      </c>
      <c r="F57" s="20">
        <f>SUM(F8:F56)</f>
        <v>6656.5276800000038</v>
      </c>
      <c r="G57" s="20">
        <f>SUM(G8:G56)</f>
        <v>130455.5149108777</v>
      </c>
      <c r="H57" s="20"/>
      <c r="I57" s="20"/>
      <c r="J57" s="31"/>
      <c r="K57" s="31"/>
      <c r="L57" s="49"/>
      <c r="M57" s="30"/>
      <c r="N57" s="20">
        <f>SUM(N8:N56)</f>
        <v>20723.084000000017</v>
      </c>
      <c r="O57" s="20">
        <f>SUM(O8:O56)</f>
        <v>13277.08400000001</v>
      </c>
      <c r="P57" s="20">
        <f>SUM(P8:P56)</f>
        <v>143732.59891087766</v>
      </c>
      <c r="Q57" s="30"/>
    </row>
    <row r="58" spans="1:17" x14ac:dyDescent="0.2">
      <c r="A58" s="3"/>
      <c r="B58" s="26"/>
      <c r="C58" s="4"/>
      <c r="D58" s="4"/>
      <c r="E58" s="4"/>
      <c r="F58" s="17"/>
      <c r="G58" s="4"/>
      <c r="H58" s="15"/>
      <c r="I58" s="6"/>
      <c r="L58" s="46"/>
      <c r="M58" s="6"/>
      <c r="N58" s="9"/>
      <c r="O58" s="14"/>
      <c r="P58" s="4"/>
      <c r="Q58" s="15"/>
    </row>
    <row r="59" spans="1:17" x14ac:dyDescent="0.2">
      <c r="A59" s="3"/>
      <c r="C59" s="4"/>
      <c r="D59" s="4"/>
      <c r="E59" s="4"/>
      <c r="F59" s="17"/>
      <c r="G59" s="4"/>
      <c r="H59" s="15"/>
      <c r="I59" s="15"/>
      <c r="L59" s="46"/>
      <c r="M59" s="6"/>
      <c r="N59" s="9"/>
      <c r="O59" s="14"/>
      <c r="Q59" s="15"/>
    </row>
    <row r="60" spans="1:17" x14ac:dyDescent="0.2">
      <c r="A60" s="36" t="s">
        <v>16</v>
      </c>
      <c r="B60" s="23">
        <f>D57-B57</f>
        <v>137919.44459087771</v>
      </c>
      <c r="C60" s="20" t="s">
        <v>44</v>
      </c>
      <c r="D60" s="20"/>
      <c r="E60" s="20"/>
      <c r="F60" s="4"/>
      <c r="G60" s="5"/>
      <c r="H60" s="5"/>
      <c r="I60" s="6"/>
      <c r="J60" s="6"/>
      <c r="K60" s="6"/>
      <c r="L60" s="50"/>
      <c r="M60" s="6"/>
      <c r="N60" s="11"/>
      <c r="O60" s="9"/>
    </row>
    <row r="61" spans="1:17" x14ac:dyDescent="0.2">
      <c r="B61" s="13"/>
      <c r="C61" s="14"/>
      <c r="D61" s="4"/>
      <c r="E61" s="4"/>
      <c r="F61" s="4"/>
      <c r="G61" s="5"/>
      <c r="H61" s="5"/>
      <c r="I61" s="6"/>
      <c r="J61" s="6"/>
      <c r="K61" s="6"/>
      <c r="L61" s="50"/>
      <c r="M61" s="6"/>
      <c r="N61" s="11"/>
      <c r="O61" s="9"/>
    </row>
    <row r="62" spans="1:17" x14ac:dyDescent="0.2">
      <c r="A62" s="36" t="s">
        <v>47</v>
      </c>
      <c r="B62" s="20"/>
      <c r="C62" s="20" t="s">
        <v>32</v>
      </c>
      <c r="D62" s="20"/>
      <c r="E62" s="20"/>
      <c r="F62" s="20"/>
      <c r="G62" s="20"/>
      <c r="H62" s="20"/>
      <c r="I62" s="6"/>
      <c r="J62" s="6"/>
      <c r="K62" s="6"/>
      <c r="L62" s="50"/>
      <c r="M62" s="6"/>
      <c r="N62" s="11"/>
      <c r="O62" s="9"/>
    </row>
    <row r="63" spans="1:17" x14ac:dyDescent="0.2">
      <c r="A63" s="36" t="s">
        <v>48</v>
      </c>
      <c r="B63" s="20"/>
      <c r="C63" s="20" t="s">
        <v>33</v>
      </c>
      <c r="D63" s="20"/>
      <c r="E63" s="20"/>
      <c r="F63" s="20"/>
      <c r="G63" s="20"/>
      <c r="H63" s="20"/>
      <c r="I63" s="5"/>
      <c r="J63" s="5"/>
      <c r="K63" s="5"/>
      <c r="L63" s="51"/>
      <c r="M63" s="6"/>
      <c r="N63" s="11"/>
      <c r="O63" s="9"/>
    </row>
    <row r="64" spans="1:17" x14ac:dyDescent="0.2">
      <c r="A64" s="16"/>
      <c r="B64" s="4"/>
      <c r="C64" s="14"/>
      <c r="D64" s="4"/>
      <c r="E64" s="4"/>
      <c r="F64" s="4"/>
      <c r="G64" s="4"/>
      <c r="H64" s="4"/>
      <c r="I64" s="18"/>
      <c r="J64" s="6"/>
      <c r="K64" s="6"/>
      <c r="L64" s="50"/>
      <c r="M64" s="6"/>
      <c r="N64" s="11"/>
      <c r="O64" s="9"/>
    </row>
    <row r="65" spans="1:15" x14ac:dyDescent="0.2">
      <c r="A65" s="39" t="s">
        <v>13</v>
      </c>
      <c r="B65" s="55">
        <f>IRR(B8:B55)</f>
        <v>5.0344467335520449E-2</v>
      </c>
      <c r="C65" s="40" t="s">
        <v>14</v>
      </c>
      <c r="D65" s="40"/>
      <c r="E65" s="41" t="s">
        <v>31</v>
      </c>
      <c r="F65" s="41"/>
      <c r="G65" s="41"/>
      <c r="H65" s="20"/>
      <c r="I65" s="24"/>
      <c r="J65" s="6"/>
      <c r="K65" s="6"/>
      <c r="L65" s="50"/>
      <c r="M65" s="6"/>
      <c r="N65" s="11"/>
      <c r="O65" s="9"/>
    </row>
    <row r="66" spans="1:15" x14ac:dyDescent="0.2">
      <c r="A66" s="25"/>
      <c r="B66" s="20"/>
      <c r="C66" s="20"/>
      <c r="D66" s="20"/>
      <c r="E66" s="20"/>
      <c r="F66" s="20"/>
      <c r="G66" s="20"/>
      <c r="H66" s="20"/>
      <c r="I66" s="20"/>
      <c r="O66" s="8"/>
    </row>
    <row r="67" spans="1:15" x14ac:dyDescent="0.2">
      <c r="A67" s="10" t="s">
        <v>6</v>
      </c>
      <c r="D67" s="4"/>
      <c r="E67" s="4"/>
      <c r="F67" s="4"/>
      <c r="G67" s="4"/>
      <c r="H67" s="4"/>
      <c r="I67" s="4"/>
    </row>
    <row r="68" spans="1:15" x14ac:dyDescent="0.2">
      <c r="A68" s="4" t="s">
        <v>22</v>
      </c>
      <c r="D68" s="4"/>
      <c r="E68" s="4"/>
      <c r="F68" s="4"/>
      <c r="G68" s="4"/>
      <c r="H68" s="4"/>
      <c r="I68" s="4"/>
    </row>
    <row r="69" spans="1:15" x14ac:dyDescent="0.2">
      <c r="A69" s="4" t="s">
        <v>18</v>
      </c>
      <c r="D69" s="4"/>
      <c r="E69" s="4"/>
      <c r="F69" s="4"/>
      <c r="G69" s="4"/>
      <c r="H69" s="4"/>
      <c r="I69" s="4"/>
    </row>
    <row r="70" spans="1:15" x14ac:dyDescent="0.2">
      <c r="A70" s="4" t="s">
        <v>37</v>
      </c>
      <c r="C70" s="4"/>
      <c r="D70" s="4"/>
      <c r="E70" s="4"/>
      <c r="F70" s="4"/>
      <c r="G70" s="4"/>
      <c r="H70" s="4"/>
      <c r="I70" s="4"/>
    </row>
    <row r="71" spans="1:15" x14ac:dyDescent="0.2">
      <c r="A71" s="4" t="s">
        <v>20</v>
      </c>
      <c r="C71" s="4"/>
      <c r="D71" s="4"/>
      <c r="E71" s="4"/>
      <c r="F71" s="4"/>
      <c r="G71" s="4"/>
      <c r="H71" s="4"/>
      <c r="I71" s="4"/>
    </row>
    <row r="72" spans="1:15" x14ac:dyDescent="0.2">
      <c r="A72" s="5" t="s">
        <v>19</v>
      </c>
      <c r="C72" s="4"/>
      <c r="D72" s="4"/>
      <c r="E72" s="4"/>
      <c r="F72" s="4"/>
      <c r="G72" s="4"/>
      <c r="H72" s="4"/>
      <c r="I72" s="4"/>
    </row>
    <row r="73" spans="1:15" x14ac:dyDescent="0.2">
      <c r="A73" s="4" t="s">
        <v>39</v>
      </c>
      <c r="C73" s="4"/>
      <c r="D73" s="4"/>
      <c r="E73" s="4"/>
      <c r="F73" s="4"/>
      <c r="G73" s="4"/>
      <c r="H73" s="4"/>
      <c r="I73" s="4"/>
    </row>
    <row r="74" spans="1:15" x14ac:dyDescent="0.2">
      <c r="A74" s="4"/>
      <c r="C74" s="4"/>
      <c r="D74" s="4"/>
      <c r="E74" s="4"/>
      <c r="F74" s="4"/>
      <c r="G74" s="4"/>
      <c r="H74" s="4"/>
      <c r="I74" s="4"/>
    </row>
    <row r="75" spans="1:15" x14ac:dyDescent="0.2">
      <c r="A75" s="5"/>
      <c r="B75" s="4"/>
      <c r="C75" s="4"/>
      <c r="D75" s="4"/>
      <c r="E75" s="4"/>
      <c r="F75" s="4"/>
      <c r="G75" s="4"/>
      <c r="H75" s="4"/>
      <c r="I75" s="4"/>
    </row>
    <row r="76" spans="1:15" x14ac:dyDescent="0.2">
      <c r="A76" s="4"/>
      <c r="B76" s="4"/>
      <c r="C76" s="4"/>
      <c r="D76" s="4"/>
      <c r="E76" s="4"/>
      <c r="F76" s="4"/>
      <c r="G76" s="4"/>
      <c r="H76" s="4"/>
      <c r="I76" s="4"/>
    </row>
    <row r="77" spans="1:15" x14ac:dyDescent="0.2">
      <c r="A77" s="4"/>
      <c r="B77" s="4"/>
      <c r="C77" s="4"/>
      <c r="D77" s="4"/>
      <c r="E77" s="4"/>
      <c r="F77" s="4"/>
      <c r="G77" s="4"/>
      <c r="H77" s="4"/>
      <c r="I77" s="4"/>
    </row>
    <row r="78" spans="1:15" x14ac:dyDescent="0.2">
      <c r="B78" s="4"/>
      <c r="C78" s="4"/>
      <c r="D78" s="4"/>
      <c r="E78" s="4"/>
      <c r="F78" s="4"/>
      <c r="G78" s="4"/>
      <c r="H78" s="4"/>
      <c r="I78" s="4"/>
    </row>
  </sheetData>
  <pageMargins left="0.70866141732283472" right="0.70866141732283472" top="0.59055118110236227" bottom="0.3937007874015748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Gesamt-Rendite 2002 bis 2023</vt:lpstr>
      <vt:lpstr>Hochrechnung 04.06.2024</vt:lpstr>
      <vt:lpstr>'Gesamt-Rendite 2002 bis 2023'!Druckbereich</vt:lpstr>
      <vt:lpstr>'Hochrechnung 04.06.2024'!Druckbereich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Philip Beer</cp:lastModifiedBy>
  <cp:lastPrinted>2024-04-23T07:51:02Z</cp:lastPrinted>
  <dcterms:created xsi:type="dcterms:W3CDTF">2018-08-18T09:41:07Z</dcterms:created>
  <dcterms:modified xsi:type="dcterms:W3CDTF">2024-06-04T21:06:35Z</dcterms:modified>
  <cp:category/>
</cp:coreProperties>
</file>