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malrente" sheetId="1" state="visible" r:id="rId3"/>
    <sheet name="Normalrente_PlayGround" sheetId="2" state="visible" r:id="rId4"/>
    <sheet name="Frührente" sheetId="3" state="visible" r:id="rId5"/>
    <sheet name="Grenzsteuersatz" sheetId="4" state="visible" r:id="rId6"/>
    <sheet name="historische Entwicklungen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Tim Dreessen</author>
  </authors>
  <commentList>
    <comment ref="D24" authorId="0">
      <text>
        <r>
          <rPr>
            <b val="true"/>
            <sz val="10"/>
            <rFont val="Arial"/>
            <family val="2"/>
          </rPr>
          <t xml:space="preserve">4 </t>
        </r>
        <r>
          <rPr>
            <sz val="10"/>
            <rFont val="Arial"/>
            <family val="2"/>
          </rPr>
          <t xml:space="preserve">Monate Rentenzahlung im Startjahr, 12 in den Folgejahren</t>
        </r>
      </text>
    </comment>
    <comment ref="H24" authorId="0">
      <text>
        <r>
          <rPr>
            <sz val="10"/>
            <rFont val="Arial"/>
            <family val="2"/>
          </rPr>
          <t xml:space="preserve">Abschlägig 0,3% für 48 Monate früherer Renteneintritt </t>
        </r>
      </text>
    </comment>
  </commentList>
</comments>
</file>

<file path=xl/sharedStrings.xml><?xml version="1.0" encoding="utf-8"?>
<sst xmlns="http://schemas.openxmlformats.org/spreadsheetml/2006/main" count="120" uniqueCount="68">
  <si>
    <t xml:space="preserve">Entgeldpunktfaktor</t>
  </si>
  <si>
    <t xml:space="preserve">Monate vorzetiger Altersrente</t>
  </si>
  <si>
    <t xml:space="preserve">Zugangsfaktor</t>
  </si>
  <si>
    <t xml:space="preserve">Renteneinzahlung brutto</t>
  </si>
  <si>
    <t xml:space="preserve">Hist. Steigerungsrate Rentenpunkt</t>
  </si>
  <si>
    <t xml:space="preserve">max, Absetzbarkeit von Vorsorgebeträgen</t>
  </si>
  <si>
    <t xml:space="preserve">Hist. Steigerungsrate KV/PKV</t>
  </si>
  <si>
    <t xml:space="preserve">Grenzsteuersatz </t>
  </si>
  <si>
    <t xml:space="preserve">Festgeldzins brutto (5J)</t>
  </si>
  <si>
    <t xml:space="preserve">Grenzsteuersatz inkl. Soli</t>
  </si>
  <si>
    <t xml:space="preserve">Kapitalertragsteuer inkl. Soli</t>
  </si>
  <si>
    <t xml:space="preserve">KV-Satz</t>
  </si>
  <si>
    <t xml:space="preserve">14,6 /2 + 1,3?</t>
  </si>
  <si>
    <t xml:space="preserve">Renteneinzahlung netto</t>
  </si>
  <si>
    <t xml:space="preserve">Festgeldzins netto</t>
  </si>
  <si>
    <t xml:space="preserve">PV-Satz</t>
  </si>
  <si>
    <t xml:space="preserve">Wert Rentenpunkt</t>
  </si>
  <si>
    <t xml:space="preserve">Rentenauszahlung</t>
  </si>
  <si>
    <t xml:space="preserve">Alternatives Festgeldvermögen</t>
  </si>
  <si>
    <t xml:space="preserve">KV/PKV-Satz</t>
  </si>
  <si>
    <t xml:space="preserve">Rente bei angenommen 45 RP</t>
  </si>
  <si>
    <t xml:space="preserve">Est-Hilfsformel</t>
  </si>
  <si>
    <t xml:space="preserve">ESt auf Rente</t>
  </si>
  <si>
    <t xml:space="preserve">Est-Hilfsformel für Grenzsteuer</t>
  </si>
  <si>
    <t xml:space="preserve">Grenzsteuersatz der Rente</t>
  </si>
  <si>
    <t xml:space="preserve">KV/PKV auf Rente</t>
  </si>
  <si>
    <t xml:space="preserve">Netto-Rente</t>
  </si>
  <si>
    <t xml:space="preserve">Monate vorzeitiger Altersrente</t>
  </si>
  <si>
    <t xml:space="preserve">Festgeldzins brutto (5)</t>
  </si>
  <si>
    <t xml:space="preserve">KV-Satz inkl. Zusatzbeitrag</t>
  </si>
  <si>
    <t xml:space="preserve">Vorteil Frührente</t>
  </si>
  <si>
    <t xml:space="preserve">Achtung: 45 RP auch in dieser Rechnung → korrekt?</t>
  </si>
  <si>
    <t xml:space="preserve">Einkommen</t>
  </si>
  <si>
    <t xml:space="preserve">EUR</t>
  </si>
  <si>
    <t xml:space="preserve">z</t>
  </si>
  <si>
    <t xml:space="preserve">ESt</t>
  </si>
  <si>
    <t xml:space="preserve">Grenzsteuersatz</t>
  </si>
  <si>
    <t xml:space="preserve"> Jahr </t>
  </si>
  <si>
    <t xml:space="preserve"> Inflationsrate (%) </t>
  </si>
  <si>
    <t xml:space="preserve"> GKV ohne Zusatzbeitrag (%) </t>
  </si>
  <si>
    <t xml:space="preserve"> Zusatzbeitrag (%) </t>
  </si>
  <si>
    <t xml:space="preserve">GKV Summe</t>
  </si>
  <si>
    <t xml:space="preserve"> PV Beitragssatz (%) </t>
  </si>
  <si>
    <t xml:space="preserve">GKV/PKV-Summe</t>
  </si>
  <si>
    <t xml:space="preserve"> Wert eines Rentenpunktes (Euro) </t>
  </si>
  <si>
    <t xml:space="preserve"> Zins für 5-jährige Festgeldeinlagen (%) </t>
  </si>
  <si>
    <t xml:space="preserve"> ---- </t>
  </si>
  <si>
    <t xml:space="preserve"> ------------------ </t>
  </si>
  <si>
    <t xml:space="preserve"> -------------------------- </t>
  </si>
  <si>
    <t xml:space="preserve"> ----------------- </t>
  </si>
  <si>
    <t xml:space="preserve"> ------------------- </t>
  </si>
  <si>
    <t xml:space="preserve"> ------------------------------- </t>
  </si>
  <si>
    <t xml:space="preserve"> --------------------------------------- </t>
  </si>
  <si>
    <t xml:space="preserve">Mittelwert</t>
  </si>
  <si>
    <t xml:space="preserve">Jährliche Steigerungsrate</t>
  </si>
  <si>
    <t xml:space="preserve">Die Zinssätze für 5-jährige Festgeldeinlagen stammen aus aktuellen Vergleichen und liegen derzeit bei etwa 3,35%¹.</t>
  </si>
  <si>
    <t xml:space="preserve">¹: [Finanzfluss](https://www.finanzfluss.de/vergleich/festgeld/5-jahre/)</t>
  </si>
  <si>
    <t xml:space="preserve">Falls du noch weitere Fragen hast oder zusätzliche Informationen benötigst, lass es mich wissen!</t>
  </si>
  <si>
    <t xml:space="preserve">Quelle: Unterhaltung mit Copilot, 2.10.2024</t>
  </si>
  <si>
    <t xml:space="preserve">(1) Festgeld 5 Jahre: Zinsen im Vergleich 09/2024 - Finanzfluss. https://www.finanzfluss.de/vergleich/festgeld/5-jahre/.</t>
  </si>
  <si>
    <t xml:space="preserve">(2) Festgeld mit 5 Jahren bzw. 60 Monaten Laufzeit im Vergleich. https://festgeld.de/festgeld-5-jahre.html.</t>
  </si>
  <si>
    <t xml:space="preserve">(3) Festgeld-Vergleich 5 Jahre bis 3,70% - Kritische Anleger. https://www.kritische-anleger.de/festgeld/vergleich/5-jahre/.</t>
  </si>
  <si>
    <t xml:space="preserve">(4) Festgeld für 5 Jahre mit bis zu 3,55 % Zinsen p. a. anlegen (09/2024). https://www.weltsparen.de/festgeld/vergleich/5-jahre/.</t>
  </si>
  <si>
    <t xml:space="preserve">Hier sind die Quellen, die für die Erstellung der Tabelle verwendet wurden:</t>
  </si>
  <si>
    <t xml:space="preserve">1. **Gesetzliche Krankenversicherung (GKV)**: [GKV-Spitzenverband](https://gkv-spitzenverband.de/pflegeversicherung/pv_grundprinzipien/pflege_beitragssatz/beitragssatz.jsp)</t>
  </si>
  <si>
    <t xml:space="preserve">2. **Pflegeversicherung (PV)**: [ZDF](https://www.zdf.de/nachrichten/ratgeber/pflegeversicherung-kinder-kinderlosenzuschlag-rentner-100.html)</t>
  </si>
  <si>
    <t xml:space="preserve">3. **Wert eines Rentenpunktes**: [Deutsche Rentenversicherung](https://www.deutsche-rentenversicherung.de/DRV/DE/Experten/Arbeitgeber-und-Steuerberater/summa-summarum/Lexikon/B/beitragszuschlag_fuer_kinderlose.html)</t>
  </si>
  <si>
    <t xml:space="preserve">4. **Inflationsrate**: [Statistisches Bundesamt](https://www.destatis.de/DE/Themen/Wirtschaft/Preise/Verbraucherpreisindex/_inhalt.html)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</si>
</sst>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0.00\ %"/>
    <numFmt numFmtId="168" formatCode="0.0\ %"/>
    <numFmt numFmtId="169" formatCode="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C9211E"/>
      <name val="Arial"/>
      <family val="2"/>
    </font>
    <font>
      <b val="true"/>
      <sz val="10"/>
      <name val="Arial"/>
      <family val="2"/>
    </font>
    <font>
      <sz val="10"/>
      <color rgb="FF999999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4000"/>
        <bgColor rgb="FFC9211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2.44"/>
    <col collapsed="false" customWidth="true" hidden="false" outlineLevel="0" max="4" min="4" style="0" width="20.03"/>
    <col collapsed="false" customWidth="true" hidden="false" outlineLevel="0" max="5" min="5" style="0" width="16.13"/>
    <col collapsed="false" customWidth="true" hidden="false" outlineLevel="0" max="6" min="6" style="0" width="12.7"/>
    <col collapsed="false" customWidth="true" hidden="false" outlineLevel="0" max="7" min="7" style="0" width="30.74"/>
    <col collapsed="false" customWidth="true" hidden="false" outlineLevel="0" max="8" min="8" style="0" width="15.85"/>
  </cols>
  <sheetData>
    <row r="1" customFormat="false" ht="12.8" hidden="false" customHeight="false" outlineLevel="0" collapsed="false">
      <c r="B1" s="0" t="s">
        <v>0</v>
      </c>
      <c r="C1" s="1" t="n">
        <v>8436.588</v>
      </c>
    </row>
    <row r="2" customFormat="false" ht="12.8" hidden="false" customHeight="false" outlineLevel="0" collapsed="false">
      <c r="B2" s="0" t="s">
        <v>1</v>
      </c>
      <c r="C2" s="1" t="n">
        <v>48</v>
      </c>
    </row>
    <row r="3" customFormat="false" ht="12.8" hidden="false" customHeight="false" outlineLevel="0" collapsed="false">
      <c r="B3" s="0" t="s">
        <v>2</v>
      </c>
      <c r="C3" s="2" t="n">
        <f aca="false">1-C2*0.003</f>
        <v>0.856</v>
      </c>
    </row>
    <row r="4" customFormat="false" ht="12.8" hidden="false" customHeight="false" outlineLevel="0" collapsed="false">
      <c r="B4" s="0" t="s">
        <v>3</v>
      </c>
      <c r="C4" s="3" t="n">
        <f aca="false">C1/C3</f>
        <v>9855.82710280374</v>
      </c>
      <c r="G4" s="0" t="s">
        <v>4</v>
      </c>
      <c r="H4" s="4" t="n">
        <f aca="false">'historische Entwicklungen'!I31</f>
        <v>0.0206070319778608</v>
      </c>
    </row>
    <row r="5" customFormat="false" ht="12.8" hidden="false" customHeight="false" outlineLevel="0" collapsed="false">
      <c r="B5" s="0" t="s">
        <v>5</v>
      </c>
      <c r="C5" s="4" t="n">
        <v>0.94</v>
      </c>
      <c r="G5" s="0" t="s">
        <v>6</v>
      </c>
      <c r="H5" s="4" t="n">
        <f aca="false">'historische Entwicklungen'!H31</f>
        <v>0.0106315782247051</v>
      </c>
    </row>
    <row r="6" customFormat="false" ht="12.8" hidden="false" customHeight="false" outlineLevel="0" collapsed="false">
      <c r="B6" s="0" t="s">
        <v>7</v>
      </c>
      <c r="C6" s="4" t="n">
        <v>0.42</v>
      </c>
      <c r="D6" s="0" t="s">
        <v>8</v>
      </c>
      <c r="E6" s="4" t="n">
        <f aca="false">'historische Entwicklungen'!J30/100</f>
        <v>0.0234038461538462</v>
      </c>
      <c r="H6" s="5"/>
    </row>
    <row r="7" customFormat="false" ht="12.8" hidden="false" customHeight="false" outlineLevel="0" collapsed="false">
      <c r="B7" s="0" t="s">
        <v>9</v>
      </c>
      <c r="C7" s="5" t="n">
        <f aca="false">C6*1.055</f>
        <v>0.4431</v>
      </c>
      <c r="D7" s="0" t="s">
        <v>10</v>
      </c>
      <c r="E7" s="4" t="n">
        <f aca="false">0.25*(1+0.055)</f>
        <v>0.26375</v>
      </c>
      <c r="G7" s="0" t="s">
        <v>11</v>
      </c>
      <c r="H7" s="4" t="n">
        <v>0.0815</v>
      </c>
      <c r="I7" s="6" t="s">
        <v>12</v>
      </c>
    </row>
    <row r="8" customFormat="false" ht="12.8" hidden="false" customHeight="false" outlineLevel="0" collapsed="false">
      <c r="B8" s="0" t="s">
        <v>13</v>
      </c>
      <c r="C8" s="7" t="n">
        <f aca="false">C4*(1-C5*C7)</f>
        <v>5750.73713290654</v>
      </c>
      <c r="D8" s="0" t="s">
        <v>14</v>
      </c>
      <c r="E8" s="5" t="n">
        <f aca="false">E6*(1-$E$7)</f>
        <v>0.0172310817307692</v>
      </c>
      <c r="G8" s="0" t="s">
        <v>15</v>
      </c>
      <c r="H8" s="4" t="n">
        <v>0.034</v>
      </c>
    </row>
    <row r="9" customFormat="false" ht="12.8" hidden="false" customHeight="false" outlineLevel="0" collapsed="false">
      <c r="C9" s="7"/>
      <c r="E9" s="5"/>
      <c r="H9" s="5"/>
    </row>
    <row r="10" customFormat="false" ht="34.3" hidden="false" customHeight="true" outlineLevel="0" collapsed="false">
      <c r="C10" s="0" t="s">
        <v>16</v>
      </c>
      <c r="D10" s="8" t="s">
        <v>17</v>
      </c>
      <c r="E10" s="9" t="s">
        <v>18</v>
      </c>
      <c r="F10" s="0" t="s">
        <v>19</v>
      </c>
      <c r="H10" s="10" t="s">
        <v>20</v>
      </c>
      <c r="I10" s="11" t="s">
        <v>21</v>
      </c>
      <c r="J10" s="0" t="s">
        <v>22</v>
      </c>
      <c r="K10" s="11" t="s">
        <v>23</v>
      </c>
      <c r="L10" s="10" t="s">
        <v>24</v>
      </c>
      <c r="M10" s="10" t="s">
        <v>25</v>
      </c>
      <c r="N10" s="12" t="s">
        <v>26</v>
      </c>
    </row>
    <row r="11" customFormat="false" ht="12.8" hidden="false" customHeight="false" outlineLevel="0" collapsed="false">
      <c r="A11" s="0" t="n">
        <v>2024</v>
      </c>
      <c r="C11" s="13" t="n">
        <v>39.32</v>
      </c>
      <c r="D11" s="6" t="n">
        <v>37.6</v>
      </c>
      <c r="E11" s="7" t="n">
        <f aca="false">C8</f>
        <v>5750.73713290654</v>
      </c>
      <c r="F11" s="5" t="n">
        <f aca="false">($H$7+$H$8)*(1+$H$5)^(B11)</f>
        <v>0.1155</v>
      </c>
      <c r="I11" s="11"/>
      <c r="K11" s="11"/>
    </row>
    <row r="12" customFormat="false" ht="12.8" hidden="false" customHeight="false" outlineLevel="0" collapsed="false">
      <c r="A12" s="0" t="n">
        <v>2025</v>
      </c>
      <c r="B12" s="0" t="n">
        <f aca="false">A12-$A$11</f>
        <v>1</v>
      </c>
      <c r="C12" s="7" t="n">
        <f aca="false">C11*(1+$H$4)</f>
        <v>40.1302684973695</v>
      </c>
      <c r="E12" s="7" t="n">
        <f aca="false">E11*(1+$E$8)</f>
        <v>5849.82855445583</v>
      </c>
      <c r="F12" s="5" t="n">
        <f aca="false">($H$7+$H$8)*(1+$H$5)^(B12)</f>
        <v>0.116727947284953</v>
      </c>
      <c r="I12" s="11"/>
      <c r="K12" s="11"/>
    </row>
    <row r="13" customFormat="false" ht="12.8" hidden="false" customHeight="false" outlineLevel="0" collapsed="false">
      <c r="A13" s="0" t="n">
        <v>2026</v>
      </c>
      <c r="B13" s="0" t="n">
        <f aca="false">A13-$A$11</f>
        <v>2</v>
      </c>
      <c r="C13" s="7" t="n">
        <f aca="false">C12*(1+$H$4)</f>
        <v>40.9572342235749</v>
      </c>
      <c r="E13" s="7" t="n">
        <f aca="false">E12*(1+$E$8)</f>
        <v>5950.62742838864</v>
      </c>
      <c r="F13" s="5" t="n">
        <f aca="false">($H$7+$H$8)*(1+$H$5)^(B13)</f>
        <v>0.117968949587523</v>
      </c>
      <c r="I13" s="11"/>
      <c r="K13" s="11"/>
    </row>
    <row r="14" customFormat="false" ht="12.8" hidden="false" customHeight="false" outlineLevel="0" collapsed="false">
      <c r="A14" s="0" t="n">
        <v>2027</v>
      </c>
      <c r="B14" s="0" t="n">
        <f aca="false">A14-$A$11</f>
        <v>3</v>
      </c>
      <c r="C14" s="7" t="n">
        <f aca="false">C13*(1+$H$4)</f>
        <v>41.8012412589449</v>
      </c>
      <c r="E14" s="7" t="n">
        <f aca="false">E13*(1+$E$8)</f>
        <v>6053.16317595656</v>
      </c>
      <c r="F14" s="5" t="n">
        <f aca="false">($H$7+$H$8)*(1+$H$5)^(B14)</f>
        <v>0.119223145703149</v>
      </c>
      <c r="I14" s="11"/>
      <c r="K14" s="11"/>
    </row>
    <row r="15" customFormat="false" ht="12.8" hidden="false" customHeight="false" outlineLevel="0" collapsed="false">
      <c r="A15" s="0" t="n">
        <v>2028</v>
      </c>
      <c r="B15" s="0" t="n">
        <f aca="false">A15-$A$11</f>
        <v>4</v>
      </c>
      <c r="C15" s="7" t="n">
        <f aca="false">C14*(1+$H$4)</f>
        <v>42.6626407742822</v>
      </c>
      <c r="E15" s="7" t="n">
        <f aca="false">E14*(1+$E$8)</f>
        <v>6157.46572537115</v>
      </c>
      <c r="F15" s="5" t="n">
        <f aca="false">($H$7+$H$8)*(1+$H$5)^(B15)</f>
        <v>0.120490675902887</v>
      </c>
      <c r="I15" s="11"/>
      <c r="K15" s="11"/>
    </row>
    <row r="16" customFormat="false" ht="12.8" hidden="false" customHeight="false" outlineLevel="0" collapsed="false">
      <c r="A16" s="0" t="n">
        <v>2029</v>
      </c>
      <c r="B16" s="0" t="n">
        <f aca="false">A16-$A$11</f>
        <v>5</v>
      </c>
      <c r="C16" s="7" t="n">
        <f aca="false">C15*(1+$H$4)</f>
        <v>43.5417911769778</v>
      </c>
      <c r="E16" s="7" t="n">
        <f aca="false">E15*(1+$E$8)</f>
        <v>6263.56552053943</v>
      </c>
      <c r="F16" s="5" t="n">
        <f aca="false">($H$7+$H$8)*(1+$H$5)^(B16)</f>
        <v>0.121771681949096</v>
      </c>
      <c r="I16" s="11"/>
      <c r="K16" s="11"/>
    </row>
    <row r="17" customFormat="false" ht="12.8" hidden="false" customHeight="false" outlineLevel="0" collapsed="false">
      <c r="A17" s="0" t="n">
        <v>2030</v>
      </c>
      <c r="B17" s="0" t="n">
        <f aca="false">A17-$A$11</f>
        <v>6</v>
      </c>
      <c r="C17" s="7" t="n">
        <f aca="false">C16*(1+$H$4)</f>
        <v>44.4390582601352</v>
      </c>
      <c r="E17" s="7" t="n">
        <f aca="false">E16*(1+$E$8)</f>
        <v>6371.49352994988</v>
      </c>
      <c r="F17" s="5" t="n">
        <f aca="false">($H$7+$H$8)*(1+$H$5)^(B17)</f>
        <v>0.123066307111292</v>
      </c>
      <c r="I17" s="11"/>
      <c r="K17" s="11"/>
    </row>
    <row r="18" customFormat="false" ht="12.8" hidden="false" customHeight="false" outlineLevel="0" collapsed="false">
      <c r="A18" s="0" t="n">
        <v>2031</v>
      </c>
      <c r="B18" s="0" t="n">
        <f aca="false">A18-$A$11</f>
        <v>7</v>
      </c>
      <c r="C18" s="7" t="n">
        <f aca="false">C17*(1+$H$4)</f>
        <v>45.3548153547678</v>
      </c>
      <c r="E18" s="7" t="n">
        <f aca="false">E17*(1+$E$8)</f>
        <v>6481.28125571151</v>
      </c>
      <c r="F18" s="5" t="n">
        <f aca="false">($H$7+$H$8)*(1+$H$5)^(B18)</f>
        <v>0.124374696182171</v>
      </c>
      <c r="I18" s="11"/>
      <c r="K18" s="11"/>
    </row>
    <row r="19" customFormat="false" ht="12.8" hidden="false" customHeight="false" outlineLevel="0" collapsed="false">
      <c r="A19" s="0" t="n">
        <v>2032</v>
      </c>
      <c r="B19" s="0" t="n">
        <f aca="false">A19-$A$11</f>
        <v>8</v>
      </c>
      <c r="C19" s="7" t="n">
        <f aca="false">C18*(1+$H$4)</f>
        <v>46.2894434851335</v>
      </c>
      <c r="E19" s="7" t="n">
        <f aca="false">E18*(1+$E$8)</f>
        <v>6592.96074274878</v>
      </c>
      <c r="F19" s="5" t="n">
        <f aca="false">($H$7+$H$8)*(1+$H$5)^(B19)</f>
        <v>0.125696995493806</v>
      </c>
      <c r="I19" s="11"/>
      <c r="K19" s="11"/>
    </row>
    <row r="20" customFormat="false" ht="12.8" hidden="false" customHeight="false" outlineLevel="0" collapsed="false">
      <c r="A20" s="0" t="n">
        <v>2033</v>
      </c>
      <c r="B20" s="0" t="n">
        <f aca="false">A20-$A$11</f>
        <v>9</v>
      </c>
      <c r="C20" s="7" t="n">
        <f aca="false">C19*(1+$H$4)</f>
        <v>47.243331527269</v>
      </c>
      <c r="E20" s="7" t="n">
        <f aca="false">E19*(1+$E$8)</f>
        <v>6706.56458815484</v>
      </c>
      <c r="F20" s="5" t="n">
        <f aca="false">($H$7+$H$8)*(1+$H$5)^(B20)</f>
        <v>0.127033352934009</v>
      </c>
      <c r="I20" s="11"/>
      <c r="K20" s="11"/>
    </row>
    <row r="21" customFormat="false" ht="12.8" hidden="false" customHeight="false" outlineLevel="0" collapsed="false">
      <c r="A21" s="0" t="n">
        <v>2034</v>
      </c>
      <c r="B21" s="0" t="n">
        <f aca="false">A21-$A$11</f>
        <v>10</v>
      </c>
      <c r="C21" s="7" t="n">
        <f aca="false">C20*(1+$H$4)</f>
        <v>48.2168763707921</v>
      </c>
      <c r="E21" s="7" t="n">
        <f aca="false">E20*(1+$E$8)</f>
        <v>6822.12595070602</v>
      </c>
      <c r="F21" s="5" t="n">
        <f aca="false">($H$7+$H$8)*(1+$H$5)^(B21)</f>
        <v>0.128383917962873</v>
      </c>
      <c r="I21" s="11"/>
      <c r="K21" s="11"/>
    </row>
    <row r="22" customFormat="false" ht="12.8" hidden="false" customHeight="false" outlineLevel="0" collapsed="false">
      <c r="A22" s="0" t="n">
        <v>2035</v>
      </c>
      <c r="B22" s="0" t="n">
        <f aca="false">A22-$A$11</f>
        <v>11</v>
      </c>
      <c r="C22" s="7" t="n">
        <f aca="false">C21*(1+$H$4)</f>
        <v>49.2104830840376</v>
      </c>
      <c r="E22" s="7" t="n">
        <f aca="false">E21*(1+$E$8)</f>
        <v>6939.67856054023</v>
      </c>
      <c r="F22" s="5" t="n">
        <f aca="false">($H$7+$H$8)*(1+$H$5)^(B22)</f>
        <v>0.12974884162949</v>
      </c>
      <c r="I22" s="11"/>
      <c r="K22" s="11"/>
    </row>
    <row r="23" customFormat="false" ht="12.8" hidden="false" customHeight="false" outlineLevel="0" collapsed="false">
      <c r="A23" s="0" t="n">
        <v>2036</v>
      </c>
      <c r="B23" s="0" t="n">
        <f aca="false">A23-$A$11</f>
        <v>12</v>
      </c>
      <c r="C23" s="7" t="n">
        <f aca="false">C22*(1+$H$4)</f>
        <v>50.2245650825963</v>
      </c>
      <c r="E23" s="7" t="n">
        <f aca="false">E22*(1+$E$8)</f>
        <v>7059.25672900217</v>
      </c>
      <c r="F23" s="5" t="n">
        <f aca="false">($H$7+$H$8)*(1+$H$5)^(B23)</f>
        <v>0.131128276588838</v>
      </c>
      <c r="I23" s="11"/>
      <c r="K23" s="11"/>
    </row>
    <row r="24" customFormat="false" ht="12.8" hidden="false" customHeight="false" outlineLevel="0" collapsed="false">
      <c r="A24" s="0" t="n">
        <v>2037</v>
      </c>
      <c r="B24" s="0" t="n">
        <f aca="false">A24-$A$11</f>
        <v>13</v>
      </c>
      <c r="C24" s="7" t="n">
        <f aca="false">C23*(1+$H$4)</f>
        <v>51.2595443013275</v>
      </c>
      <c r="E24" s="7" t="n">
        <f aca="false">E23*(1+$E$8)</f>
        <v>7180.89535865809</v>
      </c>
      <c r="F24" s="5" t="n">
        <f aca="false">($H$7+$H$8)*(1+$H$5)^(B24)</f>
        <v>0.132522377118863</v>
      </c>
      <c r="I24" s="11"/>
      <c r="K24" s="11"/>
    </row>
    <row r="25" customFormat="false" ht="12.8" hidden="false" customHeight="false" outlineLevel="0" collapsed="false">
      <c r="A25" s="0" t="n">
        <v>2038</v>
      </c>
      <c r="B25" s="0" t="n">
        <f aca="false">A25-$A$11</f>
        <v>14</v>
      </c>
      <c r="C25" s="7" t="n">
        <f aca="false">C24*(1+$H$4)</f>
        <v>52.3158513699156</v>
      </c>
      <c r="E25" s="7" t="n">
        <f aca="false">E24*(1+$E$8)</f>
        <v>7304.62995348323</v>
      </c>
      <c r="F25" s="5" t="n">
        <f aca="false">($H$7+$H$8)*(1+$H$5)^(B25)</f>
        <v>0.133931299137726</v>
      </c>
      <c r="I25" s="11"/>
      <c r="K25" s="11"/>
    </row>
    <row r="26" customFormat="false" ht="12.8" hidden="false" customHeight="false" outlineLevel="0" collapsed="false">
      <c r="A26" s="0" t="n">
        <v>2039</v>
      </c>
      <c r="B26" s="0" t="n">
        <f aca="false">A26-$A$11</f>
        <v>15</v>
      </c>
      <c r="C26" s="7" t="n">
        <f aca="false">C25*(1+$H$4)</f>
        <v>53.3939257920444</v>
      </c>
      <c r="E26" s="7" t="n">
        <f aca="false">E25*(1+$E$8)</f>
        <v>7430.49662922472</v>
      </c>
      <c r="F26" s="5" t="n">
        <f aca="false">($H$7+$H$8)*(1+$H$5)^(B26)</f>
        <v>0.135355200221246</v>
      </c>
      <c r="I26" s="11"/>
      <c r="K26" s="11"/>
    </row>
    <row r="27" customFormat="false" ht="12.8" hidden="false" customHeight="false" outlineLevel="0" collapsed="false">
      <c r="A27" s="0" t="n">
        <v>2040</v>
      </c>
      <c r="B27" s="0" t="n">
        <f aca="false">A27-$A$11</f>
        <v>16</v>
      </c>
      <c r="C27" s="7" t="n">
        <f aca="false">C26*(1+$H$4)</f>
        <v>54.4942161282646</v>
      </c>
      <c r="E27" s="7" t="n">
        <f aca="false">E26*(1+$E$8)</f>
        <v>7558.5321239431</v>
      </c>
      <c r="F27" s="5" t="n">
        <f aca="false">($H$7+$H$8)*(1+$H$5)^(B27)</f>
        <v>0.136794239620518</v>
      </c>
      <c r="I27" s="11"/>
      <c r="K27" s="11"/>
    </row>
    <row r="28" customFormat="false" ht="12.8" hidden="false" customHeight="false" outlineLevel="0" collapsed="false">
      <c r="A28" s="0" t="n">
        <v>2041</v>
      </c>
      <c r="B28" s="0" t="n">
        <f aca="false">A28-$A$11</f>
        <v>17</v>
      </c>
      <c r="C28" s="7" t="n">
        <f aca="false">C27*(1+$H$4)</f>
        <v>55.6171801826282</v>
      </c>
      <c r="D28" s="7" t="n">
        <f aca="false">4*C28*(1-(L28+($H$7+$H$8)*(1+$H$5)^B28))</f>
        <v>125.193161647468</v>
      </c>
      <c r="E28" s="7" t="n">
        <f aca="false">(E27-D28)*(1+$E$8)</f>
        <v>7561.42343348746</v>
      </c>
      <c r="F28" s="5" t="n">
        <f aca="false">($H$7+$H$8)*(1+$H$5)^(B28)</f>
        <v>0.138248578279733</v>
      </c>
      <c r="H28" s="7" t="n">
        <f aca="false">C28*50*12</f>
        <v>33370.3081095769</v>
      </c>
      <c r="I28" s="11" t="n">
        <f aca="false">(H28-17005)/10000</f>
        <v>1.63653081095769</v>
      </c>
      <c r="J28" s="7" t="n">
        <f aca="false">(181.19*I28+2397)*I28+1025.38</f>
        <v>5433.41340838739</v>
      </c>
      <c r="K28" s="11" t="n">
        <f aca="false">(H28+1-17005)/10000</f>
        <v>1.63663081095769</v>
      </c>
      <c r="L28" s="14" t="n">
        <f aca="false">(181.19*K28+2397)*K28+1025.38-J28</f>
        <v>0.299006415427357</v>
      </c>
      <c r="M28" s="7" t="n">
        <f aca="false">H28*(($H$7+$H$8)*(1+$H$5)^B28)</f>
        <v>4613.39765290566</v>
      </c>
      <c r="N28" s="7" t="n">
        <f aca="false">H28-J28-M28</f>
        <v>23323.4970482839</v>
      </c>
    </row>
    <row r="29" customFormat="false" ht="12.8" hidden="false" customHeight="false" outlineLevel="0" collapsed="false">
      <c r="A29" s="0" t="n">
        <v>2042</v>
      </c>
      <c r="B29" s="0" t="n">
        <f aca="false">A29-$A$11</f>
        <v>18</v>
      </c>
      <c r="C29" s="7" t="n">
        <f aca="false">C28*(1+$H$4)</f>
        <v>56.7632851931701</v>
      </c>
      <c r="D29" s="7" t="n">
        <f aca="false">12*C29*(1-(L29+($H$7+$H$8)*(1+$H$5)^B29))</f>
        <v>380.620477484172</v>
      </c>
      <c r="E29" s="7" t="n">
        <f aca="false">(E28-D29)*(1+$E$8)</f>
        <v>7304.53595863073</v>
      </c>
      <c r="F29" s="5" t="n">
        <f aca="false">($H$7+$H$8)*(1+$H$5)^(B29)</f>
        <v>0.139718378854168</v>
      </c>
      <c r="G29" s="5"/>
      <c r="H29" s="7" t="n">
        <f aca="false">C29*50*12</f>
        <v>34057.9711159021</v>
      </c>
      <c r="I29" s="11" t="n">
        <f aca="false">(H29-17005)/10000</f>
        <v>1.70529711159021</v>
      </c>
      <c r="J29" s="7" t="n">
        <f aca="false">(181.19*I29+2397)*I29+1025.38</f>
        <v>5639.88462496952</v>
      </c>
      <c r="K29" s="11" t="n">
        <f aca="false">(H29+1-17005)/10000</f>
        <v>1.70539711159021</v>
      </c>
      <c r="L29" s="14" t="n">
        <f aca="false">(181.19*K29+2397)*K29+1025.38-J29</f>
        <v>0.301498368630746</v>
      </c>
      <c r="M29" s="7" t="n">
        <f aca="false">H29*(($H$7+$H$8)*(1+$H$5)^B29)</f>
        <v>4758.52451137592</v>
      </c>
      <c r="N29" s="7" t="n">
        <f aca="false">H29-J29-M29</f>
        <v>23659.5619795566</v>
      </c>
    </row>
    <row r="30" customFormat="false" ht="12.8" hidden="false" customHeight="false" outlineLevel="0" collapsed="false">
      <c r="A30" s="0" t="n">
        <v>2043</v>
      </c>
      <c r="B30" s="0" t="n">
        <f aca="false">A30-$A$11</f>
        <v>19</v>
      </c>
      <c r="C30" s="7" t="n">
        <f aca="false">C29*(1+$H$4)</f>
        <v>57.9330080263142</v>
      </c>
      <c r="D30" s="7" t="n">
        <f aca="false">12*C30*(1-(L30+($H$7+$H$8)*(1+$H$5)^B30))</f>
        <v>385.66317719055</v>
      </c>
      <c r="E30" s="7" t="n">
        <f aca="false">(E29-D30)*(1+$E$8)</f>
        <v>7038.09244382197</v>
      </c>
      <c r="F30" s="5" t="n">
        <f aca="false">($H$7+$H$8)*(1+$H$5)^(B30)</f>
        <v>0.141203805728385</v>
      </c>
      <c r="H30" s="7" t="n">
        <f aca="false">C30*50*12</f>
        <v>34759.8048157885</v>
      </c>
      <c r="I30" s="11" t="n">
        <f aca="false">(H30-17005)/10000</f>
        <v>1.77548048157885</v>
      </c>
      <c r="J30" s="7" t="n">
        <f aca="false">(181.19*I30+2397)*I30+1025.38</f>
        <v>5852.37755744781</v>
      </c>
      <c r="K30" s="11" t="n">
        <f aca="false">(H30+1-17005)/10000</f>
        <v>1.77558048157885</v>
      </c>
      <c r="L30" s="14" t="n">
        <f aca="false">(181.19*K30+2397)*K30+1025.38-J30</f>
        <v>0.3040416735912</v>
      </c>
      <c r="M30" s="7" t="n">
        <f aca="false">H30*(($H$7+$H$8)*(1+$H$5)^B30)</f>
        <v>4908.21672636519</v>
      </c>
      <c r="N30" s="7" t="n">
        <f aca="false">H30-J30-M30</f>
        <v>23999.2105319755</v>
      </c>
    </row>
    <row r="31" customFormat="false" ht="12.8" hidden="false" customHeight="false" outlineLevel="0" collapsed="false">
      <c r="A31" s="0" t="n">
        <v>2044</v>
      </c>
      <c r="B31" s="0" t="n">
        <f aca="false">A31-$A$11</f>
        <v>20</v>
      </c>
      <c r="C31" s="7" t="n">
        <f aca="false">C30*(1+$H$4)</f>
        <v>59.1268353752861</v>
      </c>
      <c r="D31" s="7" t="n">
        <f aca="false">12*C31*(1-(L31+($H$7+$H$8)*(1+$H$5)^B31))</f>
        <v>390.703685543297</v>
      </c>
      <c r="E31" s="7" t="n">
        <f aca="false">(E30-D31)*(1+$E$8)</f>
        <v>6761.93045726877</v>
      </c>
      <c r="F31" s="5" t="n">
        <f aca="false">($H$7+$H$8)*(1+$H$5)^(B31)</f>
        <v>0.142705025034613</v>
      </c>
      <c r="H31" s="7" t="n">
        <f aca="false">C31*50*12</f>
        <v>35476.1012251717</v>
      </c>
      <c r="I31" s="11" t="n">
        <f aca="false">(H31-17005)/10000</f>
        <v>1.84711012251717</v>
      </c>
      <c r="J31" s="7" t="n">
        <f aca="false">(181.19*I31+2397)*I31+1025.38</f>
        <v>6071.08986932822</v>
      </c>
      <c r="K31" s="11" t="n">
        <f aca="false">(H31+1-17005)/10000</f>
        <v>1.84721012251717</v>
      </c>
      <c r="L31" s="14" t="n">
        <f aca="false">(181.19*K31+2397)*K31+1025.38-J31</f>
        <v>0.306637388519448</v>
      </c>
      <c r="M31" s="7" t="n">
        <f aca="false">H31*(($H$7+$H$8)*(1+$H$5)^B31)</f>
        <v>5062.61791346858</v>
      </c>
      <c r="N31" s="7" t="n">
        <f aca="false">H31-J31-M31</f>
        <v>24342.3934423749</v>
      </c>
    </row>
    <row r="32" customFormat="false" ht="12.8" hidden="false" customHeight="false" outlineLevel="0" collapsed="false">
      <c r="A32" s="0" t="n">
        <v>2045</v>
      </c>
      <c r="B32" s="0" t="n">
        <f aca="false">A32-$A$11</f>
        <v>21</v>
      </c>
      <c r="C32" s="7" t="n">
        <f aca="false">C31*(1+$H$4)</f>
        <v>60.3452639626144</v>
      </c>
      <c r="D32" s="7" t="n">
        <f aca="false">12*C32*(1-(L32+($H$7+$H$8)*(1+$H$5)^B32))</f>
        <v>395.737869982858</v>
      </c>
      <c r="E32" s="7" t="n">
        <f aca="false">(E31-D32)*(1+$E$8)</f>
        <v>6475.88897207125</v>
      </c>
      <c r="F32" s="5" t="n">
        <f aca="false">($H$7+$H$8)*(1+$H$5)^(B32)</f>
        <v>0.144222204671327</v>
      </c>
      <c r="H32" s="7" t="n">
        <f aca="false">C32*50*12</f>
        <v>36207.1583775686</v>
      </c>
      <c r="I32" s="11" t="n">
        <f aca="false">(H32-17005)/10000</f>
        <v>1.92021583775686</v>
      </c>
      <c r="J32" s="7" t="n">
        <f aca="false">(181.19*I32+2397)*I32+1025.38</f>
        <v>6296.22636089386</v>
      </c>
      <c r="K32" s="11" t="n">
        <f aca="false">(H32+1-17005)/10000</f>
        <v>1.92031583775686</v>
      </c>
      <c r="L32" s="14" t="n">
        <f aca="false">(181.19*K32+2397)*K32+1025.38-J32</f>
        <v>0.309286593428624</v>
      </c>
      <c r="M32" s="7" t="n">
        <f aca="false">H32*(($H$7+$H$8)*(1+$H$5)^B32)</f>
        <v>5221.87620609684</v>
      </c>
      <c r="N32" s="7" t="n">
        <f aca="false">H32-J32-M32</f>
        <v>24689.0558105779</v>
      </c>
    </row>
    <row r="33" customFormat="false" ht="12.8" hidden="false" customHeight="false" outlineLevel="0" collapsed="false">
      <c r="A33" s="0" t="n">
        <v>2046</v>
      </c>
      <c r="B33" s="0" t="n">
        <f aca="false">A33-$A$11</f>
        <v>22</v>
      </c>
      <c r="C33" s="7" t="n">
        <f aca="false">C32*(1+$H$4)</f>
        <v>61.5888007468044</v>
      </c>
      <c r="D33" s="7" t="n">
        <f aca="false">12*C33*(1-(L33+($H$7+$H$8)*(1+$H$5)^B33))</f>
        <v>400.761353000212</v>
      </c>
      <c r="E33" s="7" t="n">
        <f aca="false">(E32-D33)*(1+$E$8)</f>
        <v>6179.80863960011</v>
      </c>
      <c r="F33" s="5" t="n">
        <f aca="false">($H$7+$H$8)*(1+$H$5)^(B33)</f>
        <v>0.145755514322029</v>
      </c>
      <c r="H33" s="7" t="n">
        <f aca="false">C33*50*12</f>
        <v>36953.2804480826</v>
      </c>
      <c r="I33" s="11" t="n">
        <f aca="false">(H33-17005)/10000</f>
        <v>1.99482804480826</v>
      </c>
      <c r="J33" s="7" t="n">
        <f aca="false">(181.19*I33+2397)*I33+1025.38</f>
        <v>6527.99924383379</v>
      </c>
      <c r="K33" s="11" t="n">
        <f aca="false">(H33+1-17005)/10000</f>
        <v>1.99492804480826</v>
      </c>
      <c r="L33" s="14" t="n">
        <f aca="false">(181.19*K33+2397)*K33+1025.38-J33</f>
        <v>0.311990390587198</v>
      </c>
      <c r="M33" s="7" t="n">
        <f aca="false">H33*(($H$7+$H$8)*(1+$H$5)^B33)</f>
        <v>5386.14439759647</v>
      </c>
      <c r="N33" s="7" t="n">
        <f aca="false">H33-J33-M33</f>
        <v>25039.1368066524</v>
      </c>
    </row>
    <row r="34" customFormat="false" ht="12.8" hidden="false" customHeight="false" outlineLevel="0" collapsed="false">
      <c r="A34" s="0" t="n">
        <v>2047</v>
      </c>
      <c r="B34" s="0" t="n">
        <f aca="false">A34-$A$11</f>
        <v>23</v>
      </c>
      <c r="C34" s="7" t="n">
        <f aca="false">C33*(1+$H$4)</f>
        <v>62.8579631332719</v>
      </c>
      <c r="D34" s="7" t="n">
        <f aca="false">12*C34*(1-(L34+($H$7+$H$8)*(1+$H$5)^B34))</f>
        <v>405.769500759122</v>
      </c>
      <c r="E34" s="7" t="n">
        <f aca="false">(E33-D34)*(1+$E$8)</f>
        <v>5873.53207915901</v>
      </c>
      <c r="F34" s="5" t="n">
        <f aca="false">($H$7+$H$8)*(1+$H$5)^(B34)</f>
        <v>0.147305125474226</v>
      </c>
      <c r="H34" s="7" t="n">
        <f aca="false">C34*50*12</f>
        <v>37714.7778799631</v>
      </c>
      <c r="I34" s="11" t="n">
        <f aca="false">(H34-17005)/10000</f>
        <v>2.07097778799631</v>
      </c>
      <c r="J34" s="7" t="n">
        <f aca="false">(181.19*I34+2397)*I34+1025.38</f>
        <v>6766.62842684257</v>
      </c>
      <c r="K34" s="11" t="n">
        <f aca="false">(H34+1-17005)/10000</f>
        <v>2.07107778799631</v>
      </c>
      <c r="L34" s="14" t="n">
        <f aca="false">(181.19*K34+2397)*K34+1025.38-J34</f>
        <v>0.314749904982818</v>
      </c>
      <c r="M34" s="7" t="n">
        <f aca="false">H34*(($H$7+$H$8)*(1+$H$5)^B34)</f>
        <v>5555.58008784054</v>
      </c>
      <c r="N34" s="7" t="n">
        <f aca="false">H34-J34-M34</f>
        <v>25392.56936528</v>
      </c>
    </row>
    <row r="35" customFormat="false" ht="12.8" hidden="false" customHeight="false" outlineLevel="0" collapsed="false">
      <c r="A35" s="0" t="n">
        <v>2048</v>
      </c>
      <c r="B35" s="0" t="n">
        <f aca="false">A35-$A$11</f>
        <v>24</v>
      </c>
      <c r="C35" s="7" t="n">
        <f aca="false">C34*(1+$H$4)</f>
        <v>64.1532791896224</v>
      </c>
      <c r="D35" s="7" t="n">
        <f aca="false">12*C35*(1-(L35+($H$7+$H$8)*(1+$H$5)^B35))</f>
        <v>410.757411243986</v>
      </c>
      <c r="E35" s="7" t="n">
        <f aca="false">(E34-D35)*(1+$E$8)</f>
        <v>5556.90418469465</v>
      </c>
      <c r="F35" s="5" t="n">
        <f aca="false">($H$7+$H$8)*(1+$H$5)^(B35)</f>
        <v>0.148871211438605</v>
      </c>
      <c r="H35" s="7" t="n">
        <f aca="false">C35*50*12</f>
        <v>38491.9675137735</v>
      </c>
      <c r="I35" s="11" t="n">
        <f aca="false">(H35-17005)/10000</f>
        <v>2.14869675137735</v>
      </c>
      <c r="J35" s="7" t="n">
        <f aca="false">(181.19*I35+2397)*I35+1025.38</f>
        <v>7012.34181263778</v>
      </c>
      <c r="K35" s="11" t="n">
        <f aca="false">(H35+1-17005)/10000</f>
        <v>2.14879675137735</v>
      </c>
      <c r="L35" s="14" t="n">
        <f aca="false">(181.19*K35+2397)*K35+1025.38-J35</f>
        <v>0.317566284777968</v>
      </c>
      <c r="M35" s="7" t="n">
        <f aca="false">H35*(($H$7+$H$8)*(1+$H$5)^B35)</f>
        <v>5730.34583443089</v>
      </c>
      <c r="N35" s="7" t="n">
        <f aca="false">H35-J35-M35</f>
        <v>25749.2798667048</v>
      </c>
    </row>
    <row r="36" customFormat="false" ht="12.8" hidden="false" customHeight="false" outlineLevel="0" collapsed="false">
      <c r="A36" s="0" t="n">
        <v>2049</v>
      </c>
      <c r="B36" s="0" t="n">
        <f aca="false">A36-$A$11</f>
        <v>25</v>
      </c>
      <c r="C36" s="7" t="n">
        <f aca="false">C35*(1+$H$4)</f>
        <v>65.4752878653676</v>
      </c>
      <c r="D36" s="7" t="n">
        <f aca="false">12*C36*(1-(L36+($H$7+$H$8)*(1+$H$5)^B36))</f>
        <v>415.719901881506</v>
      </c>
      <c r="E36" s="7" t="n">
        <f aca="false">(E35-D36)*(1+$E$8)</f>
        <v>5229.77244938324</v>
      </c>
      <c r="F36" s="5" t="n">
        <f aca="false">($H$7+$H$8)*(1+$H$5)^(B36)</f>
        <v>0.150453947368421</v>
      </c>
      <c r="H36" s="7" t="n">
        <f aca="false">C36*50*12</f>
        <v>39285.1727192206</v>
      </c>
      <c r="I36" s="11" t="n">
        <f aca="false">(H36-17005)/10000</f>
        <v>2.22801727192206</v>
      </c>
      <c r="J36" s="7" t="n">
        <f aca="false">(181.19*I36+2397)*I36+1025.38</f>
        <v>7265.37560686125</v>
      </c>
      <c r="K36" s="11" t="n">
        <f aca="false">(H36+1-17005)/10000</f>
        <v>2.22811727192206</v>
      </c>
      <c r="L36" s="14" t="n">
        <f aca="false">(181.19*K36+2397)*K36+1025.38-J36</f>
        <v>0.32044070180018</v>
      </c>
      <c r="M36" s="7" t="n">
        <f aca="false">H36*(($H$7+$H$8)*(1+$H$5)^B36)</f>
        <v>5910.60930865696</v>
      </c>
      <c r="N36" s="7" t="n">
        <f aca="false">H36-J36-M36</f>
        <v>26109.1878037024</v>
      </c>
    </row>
    <row r="37" customFormat="false" ht="12.8" hidden="false" customHeight="false" outlineLevel="0" collapsed="false">
      <c r="A37" s="0" t="n">
        <v>2050</v>
      </c>
      <c r="B37" s="0" t="n">
        <f aca="false">A37-$A$11</f>
        <v>26</v>
      </c>
      <c r="C37" s="7" t="n">
        <f aca="false">C36*(1+$H$4)</f>
        <v>66.8245392161689</v>
      </c>
      <c r="D37" s="7" t="n">
        <f aca="false">12*C37*(1-(L37+($H$7+$H$8)*(1+$H$5)^B37))</f>
        <v>420.651496643868</v>
      </c>
      <c r="E37" s="7" t="n">
        <f aca="false">(E36-D37)*(1+$E$8)</f>
        <v>4891.98730892918</v>
      </c>
      <c r="F37" s="5" t="n">
        <f aca="false">($H$7+$H$8)*(1+$H$5)^(B37)</f>
        <v>0.152053510279084</v>
      </c>
      <c r="H37" s="7" t="n">
        <f aca="false">C37*50*12</f>
        <v>40094.7235297013</v>
      </c>
      <c r="I37" s="11" t="n">
        <f aca="false">(H37-17005)/10000</f>
        <v>2.30897235297013</v>
      </c>
      <c r="J37" s="7" t="n">
        <f aca="false">(181.19*I37+2397)*I37+1025.38</f>
        <v>7525.97463934876</v>
      </c>
      <c r="K37" s="11" t="n">
        <f aca="false">(H37+1-17005)/10000</f>
        <v>2.30907235297013</v>
      </c>
      <c r="L37" s="14" t="n">
        <f aca="false">(181.19*K37+2397)*K37+1025.38-J37</f>
        <v>0.323374352027713</v>
      </c>
      <c r="M37" s="7" t="n">
        <f aca="false">H37*(($H$7+$H$8)*(1+$H$5)^B37)</f>
        <v>6096.54345636049</v>
      </c>
      <c r="N37" s="7" t="n">
        <f aca="false">H37-J37-M37</f>
        <v>26472.2054339921</v>
      </c>
    </row>
    <row r="38" customFormat="false" ht="12.8" hidden="false" customHeight="false" outlineLevel="0" collapsed="false">
      <c r="A38" s="0" t="n">
        <v>2051</v>
      </c>
      <c r="B38" s="0" t="n">
        <f aca="false">A38-$A$11</f>
        <v>27</v>
      </c>
      <c r="C38" s="7" t="n">
        <f aca="false">C37*(1+$H$4)</f>
        <v>68.2015946327023</v>
      </c>
      <c r="D38" s="7" t="n">
        <f aca="false">12*C38*(1-(L38+($H$7+$H$8)*(1+$H$5)^B38))</f>
        <v>425.54641260652</v>
      </c>
      <c r="E38" s="7" t="n">
        <f aca="false">(E37-D38)*(1+$E$8)</f>
        <v>4543.40250445285</v>
      </c>
      <c r="F38" s="5" t="n">
        <f aca="false">($H$7+$H$8)*(1+$H$5)^(B38)</f>
        <v>0.153670079067958</v>
      </c>
      <c r="H38" s="7" t="n">
        <f aca="false">C38*50*12</f>
        <v>40920.9567796214</v>
      </c>
      <c r="I38" s="11" t="n">
        <f aca="false">(H38-17005)/10000</f>
        <v>2.39159567796214</v>
      </c>
      <c r="J38" s="7" t="n">
        <f aca="false">(181.19*I38+2397)*I38+1025.38</f>
        <v>7794.39269827309</v>
      </c>
      <c r="K38" s="11" t="n">
        <f aca="false">(H38+1-17005)/10000</f>
        <v>2.39169567796214</v>
      </c>
      <c r="L38" s="14" t="n">
        <f aca="false">(181.19*K38+2397)*K38+1025.38-J38</f>
        <v>0.326368456078853</v>
      </c>
      <c r="M38" s="7" t="n">
        <f aca="false">H38*(($H$7+$H$8)*(1+$H$5)^B38)</f>
        <v>6288.32666386089</v>
      </c>
      <c r="N38" s="7" t="n">
        <f aca="false">H38-J38-M38</f>
        <v>26838.2374174874</v>
      </c>
    </row>
    <row r="39" customFormat="false" ht="12.8" hidden="false" customHeight="false" outlineLevel="0" collapsed="false">
      <c r="A39" s="0" t="n">
        <v>2052</v>
      </c>
      <c r="B39" s="0" t="n">
        <f aca="false">A39-$A$11</f>
        <v>28</v>
      </c>
      <c r="C39" s="7" t="n">
        <f aca="false">C38*(1+$H$4)</f>
        <v>69.6070270742395</v>
      </c>
      <c r="D39" s="7" t="n">
        <f aca="false">12*C39*(1-(L39+($H$7+$H$8)*(1+$H$5)^B39))</f>
        <v>430.398545920386</v>
      </c>
      <c r="E39" s="7" t="n">
        <f aca="false">(E38-D39)*(1+$E$8)</f>
        <v>4183.87546590091</v>
      </c>
      <c r="F39" s="5" t="n">
        <f aca="false">($H$7+$H$8)*(1+$H$5)^(B39)</f>
        <v>0.155303834534365</v>
      </c>
      <c r="H39" s="7" t="n">
        <f aca="false">C39*50*12</f>
        <v>41764.2162445437</v>
      </c>
      <c r="I39" s="11" t="n">
        <f aca="false">(H39-17005)/10000</f>
        <v>2.47592162445437</v>
      </c>
      <c r="J39" s="7" t="n">
        <f aca="false">(181.19*I39+2397)*I39+1025.38</f>
        <v>8070.89287768609</v>
      </c>
      <c r="K39" s="11" t="n">
        <f aca="false">(H39+1-17005)/10000</f>
        <v>2.47602162445437</v>
      </c>
      <c r="L39" s="14" t="n">
        <f aca="false">(181.19*K39+2397)*K39+1025.38-J39</f>
        <v>0.329424259726693</v>
      </c>
      <c r="M39" s="7" t="n">
        <f aca="false">H39*(($H$7+$H$8)*(1+$H$5)^B39)</f>
        <v>6486.14292910006</v>
      </c>
      <c r="N39" s="7" t="n">
        <f aca="false">H39-J39-M39</f>
        <v>27207.1804377576</v>
      </c>
    </row>
    <row r="40" customFormat="false" ht="12.8" hidden="false" customHeight="false" outlineLevel="0" collapsed="false">
      <c r="A40" s="0" t="n">
        <v>2053</v>
      </c>
      <c r="B40" s="0" t="n">
        <f aca="false">A40-$A$11</f>
        <v>29</v>
      </c>
      <c r="C40" s="7" t="n">
        <f aca="false">C39*(1+$H$4)</f>
        <v>71.0414213070422</v>
      </c>
      <c r="D40" s="7" t="n">
        <f aca="false">12*C40*(1-(L40+($H$7+$H$8)*(1+$H$5)^B40))</f>
        <v>435.201457190189</v>
      </c>
      <c r="E40" s="7" t="n">
        <f aca="false">(E39-D40)*(1+$E$8)</f>
        <v>3813.26771693683</v>
      </c>
      <c r="F40" s="5" t="n">
        <f aca="false">($H$7+$H$8)*(1+$H$5)^(B40)</f>
        <v>0.156954959399814</v>
      </c>
      <c r="H40" s="7" t="n">
        <f aca="false">C40*50*12</f>
        <v>42624.8527842253</v>
      </c>
      <c r="I40" s="11" t="n">
        <f aca="false">(H40-17005)/10000</f>
        <v>2.56198527842253</v>
      </c>
      <c r="J40" s="7" t="n">
        <f aca="false">(181.19*I40+2397)*I40+1025.38</f>
        <v>8355.74793900704</v>
      </c>
      <c r="K40" s="11" t="n">
        <f aca="false">(H40+1-17005)/10000</f>
        <v>2.56208527842253</v>
      </c>
      <c r="L40" s="14" t="n">
        <f aca="false">(181.19*K40+2397)*K40+1025.38-J40</f>
        <v>0.332543034419359</v>
      </c>
      <c r="M40" s="7" t="n">
        <f aca="false">H40*(($H$7+$H$8)*(1+$H$5)^B40)</f>
        <v>6690.18203817113</v>
      </c>
      <c r="N40" s="7" t="n">
        <f aca="false">H40-J40-M40</f>
        <v>27578.9228070471</v>
      </c>
    </row>
    <row r="41" customFormat="false" ht="12.8" hidden="false" customHeight="false" outlineLevel="0" collapsed="false">
      <c r="A41" s="0" t="n">
        <v>2054</v>
      </c>
      <c r="B41" s="0" t="n">
        <f aca="false">A41-$A$11</f>
        <v>30</v>
      </c>
      <c r="C41" s="7" t="n">
        <f aca="false">C40*(1+$H$4)</f>
        <v>72.5053741476691</v>
      </c>
      <c r="D41" s="7" t="n">
        <f aca="false">12*C41*(1-(L41+($H$7+$H$8)*(1+$H$5)^B41))</f>
        <v>439.948356238796</v>
      </c>
      <c r="E41" s="7" t="n">
        <f aca="false">(E40-D41)*(1+$E$8)</f>
        <v>3431.44530230621</v>
      </c>
      <c r="F41" s="5" t="n">
        <f aca="false">($H$7+$H$8)*(1+$H$5)^(B41)</f>
        <v>0.158623638328428</v>
      </c>
      <c r="H41" s="7" t="n">
        <f aca="false">C41*50*12</f>
        <v>43503.2244886014</v>
      </c>
      <c r="I41" s="11" t="n">
        <f aca="false">(H41-17005)/10000</f>
        <v>2.64982244886014</v>
      </c>
      <c r="J41" s="7" t="n">
        <f aca="false">(181.19*I41+2397)*I41+1025.38</f>
        <v>8649.24068702721</v>
      </c>
      <c r="K41" s="11" t="n">
        <f aca="false">(H41+1-17005)/10000</f>
        <v>2.64992244886014</v>
      </c>
      <c r="L41" s="14" t="n">
        <f aca="false">(181.19*K41+2397)*K41+1025.38-J41</f>
        <v>0.335726077801155</v>
      </c>
      <c r="M41" s="7" t="n">
        <f aca="false">H41*(($H$7+$H$8)*(1+$H$5)^B41)</f>
        <v>6900.63974740035</v>
      </c>
      <c r="N41" s="7" t="n">
        <f aca="false">H41-J41-M41</f>
        <v>27953.3440541739</v>
      </c>
    </row>
    <row r="42" customFormat="false" ht="12.8" hidden="false" customHeight="false" outlineLevel="0" collapsed="false">
      <c r="A42" s="0" t="n">
        <v>2055</v>
      </c>
      <c r="B42" s="0" t="n">
        <f aca="false">A42-$A$11</f>
        <v>31</v>
      </c>
      <c r="C42" s="7" t="n">
        <f aca="false">C41*(1+$H$4)</f>
        <v>73.9994947112969</v>
      </c>
      <c r="D42" s="7" t="n">
        <f aca="false">12*C42*(1-(L42+($H$7+$H$8)*(1+$H$5)^B42))</f>
        <v>444.632086209796</v>
      </c>
      <c r="E42" s="7" t="n">
        <f aca="false">(E41-D42)*(1+$E$8)</f>
        <v>3038.27923873751</v>
      </c>
      <c r="F42" s="5" t="n">
        <f aca="false">($H$7+$H$8)*(1+$H$5)^(B42)</f>
        <v>0.160310057947604</v>
      </c>
      <c r="H42" s="7" t="n">
        <f aca="false">C42*50*12</f>
        <v>44399.6968267781</v>
      </c>
      <c r="I42" s="11" t="n">
        <f aca="false">(H42-17005)/10000</f>
        <v>2.73946968267781</v>
      </c>
      <c r="J42" s="7" t="n">
        <f aca="false">(181.19*I42+2397)*I42+1025.38</f>
        <v>8951.66436102402</v>
      </c>
      <c r="K42" s="11" t="n">
        <f aca="false">(H42+1-17005)/10000</f>
        <v>2.73956968267781</v>
      </c>
      <c r="L42" s="14" t="n">
        <f aca="false">(181.19*K42+2397)*K42+1025.38-J42</f>
        <v>0.338974714260985</v>
      </c>
      <c r="M42" s="7" t="n">
        <f aca="false">H42*(($H$7+$H$8)*(1+$H$5)^B42)</f>
        <v>7117.71797115687</v>
      </c>
      <c r="N42" s="7" t="n">
        <f aca="false">H42-J42-M42</f>
        <v>28330.3144945972</v>
      </c>
    </row>
    <row r="43" customFormat="false" ht="12.8" hidden="false" customHeight="false" outlineLevel="0" collapsed="false">
      <c r="A43" s="0" t="n">
        <v>2056</v>
      </c>
      <c r="B43" s="0" t="n">
        <f aca="false">A43-$A$11</f>
        <v>32</v>
      </c>
      <c r="C43" s="7" t="n">
        <f aca="false">C42*(1+$H$4)</f>
        <v>75.5244046651581</v>
      </c>
      <c r="D43" s="7" t="n">
        <f aca="false">12*C43*(1-(L43+($H$7+$H$8)*(1+$H$5)^B43))</f>
        <v>449.24510700762</v>
      </c>
      <c r="E43" s="7" t="n">
        <f aca="false">(E42-D43)*(1+$E$8)</f>
        <v>2633.64599045748</v>
      </c>
      <c r="F43" s="5" t="n">
        <f aca="false">($H$7+$H$8)*(1+$H$5)^(B43)</f>
        <v>0.162014406868881</v>
      </c>
      <c r="H43" s="7" t="n">
        <f aca="false">C43*50*12</f>
        <v>45314.6427990949</v>
      </c>
      <c r="I43" s="11" t="n">
        <f aca="false">(H43-17005)/10000</f>
        <v>2.83096427990949</v>
      </c>
      <c r="J43" s="7" t="n">
        <f aca="false">(181.19*I43+2397)*I43+1025.38</f>
        <v>9263.32304160266</v>
      </c>
      <c r="K43" s="11" t="n">
        <f aca="false">(H43+1-17005)/10000</f>
        <v>2.83106427990949</v>
      </c>
      <c r="L43" s="14" t="n">
        <f aca="false">(181.19*K43+2397)*K43+1025.38-J43</f>
        <v>0.342290295477142</v>
      </c>
      <c r="M43" s="7" t="n">
        <f aca="false">H43*(($H$7+$H$8)*(1+$H$5)^B43)</f>
        <v>7341.62497557058</v>
      </c>
      <c r="N43" s="7" t="n">
        <f aca="false">H43-J43-M43</f>
        <v>28709.6947819216</v>
      </c>
    </row>
    <row r="44" customFormat="false" ht="12.8" hidden="false" customHeight="false" outlineLevel="0" collapsed="false">
      <c r="A44" s="0" t="n">
        <v>2057</v>
      </c>
      <c r="B44" s="0" t="n">
        <f aca="false">A44-$A$11</f>
        <v>33</v>
      </c>
      <c r="C44" s="7" t="n">
        <f aca="false">C43*(1+$H$4)</f>
        <v>77.0807384872019</v>
      </c>
      <c r="D44" s="7" t="n">
        <f aca="false">12*C44*(1-(L44+($H$7+$H$8)*(1+$H$5)^B44))</f>
        <v>453.779478032506</v>
      </c>
      <c r="E44" s="7" t="n">
        <f aca="false">(E43-D44)*(1+$E$8)</f>
        <v>2217.42797046274</v>
      </c>
      <c r="F44" s="5" t="n">
        <f aca="false">($H$7+$H$8)*(1+$H$5)^(B44)</f>
        <v>0.163736875709037</v>
      </c>
      <c r="H44" s="7" t="n">
        <f aca="false">C44*50*12</f>
        <v>46248.4430923212</v>
      </c>
      <c r="I44" s="11" t="n">
        <f aca="false">(H44-17005)/10000</f>
        <v>2.92434430923211</v>
      </c>
      <c r="J44" s="7" t="n">
        <f aca="false">(181.19*I44+2397)*I44+1025.38</f>
        <v>9584.5320739086</v>
      </c>
      <c r="K44" s="11" t="n">
        <f aca="false">(H44+1-17005)/10000</f>
        <v>2.92444430923212</v>
      </c>
      <c r="L44" s="14" t="n">
        <f aca="false">(181.19*K44+2397)*K44+1025.38-J44</f>
        <v>0.345674200976646</v>
      </c>
      <c r="M44" s="7" t="n">
        <f aca="false">H44*(($H$7+$H$8)*(1+$H$5)^B44)</f>
        <v>7572.57557834386</v>
      </c>
      <c r="N44" s="7" t="n">
        <f aca="false">H44-J44-M44</f>
        <v>29091.3354400687</v>
      </c>
    </row>
    <row r="45" customFormat="false" ht="12.8" hidden="false" customHeight="false" outlineLevel="0" collapsed="false">
      <c r="A45" s="0" t="n">
        <v>2058</v>
      </c>
      <c r="B45" s="0" t="n">
        <f aca="false">A45-$A$11</f>
        <v>34</v>
      </c>
      <c r="C45" s="7" t="n">
        <f aca="false">C44*(1+$H$4)</f>
        <v>78.6691437300848</v>
      </c>
      <c r="D45" s="7" t="n">
        <f aca="false">12*C45*(1-(L45+($H$7+$H$8)*(1+$H$5)^B45))</f>
        <v>458.226840161295</v>
      </c>
      <c r="E45" s="7" t="n">
        <f aca="false">(E44-D45)*(1+$E$8)</f>
        <v>1789.51406875853</v>
      </c>
      <c r="F45" s="5" t="n">
        <f aca="false">($H$7+$H$8)*(1+$H$5)^(B45)</f>
        <v>0.165477657111407</v>
      </c>
      <c r="H45" s="7" t="n">
        <f aca="false">C45*50*12</f>
        <v>47201.4862380509</v>
      </c>
      <c r="I45" s="11" t="n">
        <f aca="false">(H45-17005)/10000</f>
        <v>3.01964862380509</v>
      </c>
      <c r="J45" s="7" t="n">
        <f aca="false">(181.19*I45+2397)*I45+1025.38</f>
        <v>9915.61850788082</v>
      </c>
      <c r="K45" s="11" t="n">
        <f aca="false">(H45+1-17005)/10000</f>
        <v>3.01974862380509</v>
      </c>
      <c r="L45" s="14" t="n">
        <f aca="false">(181.19*K45+2397)*K45+1025.38-J45</f>
        <v>0.349127838730055</v>
      </c>
      <c r="M45" s="7" t="n">
        <f aca="false">H45*(($H$7+$H$8)*(1+$H$5)^B45)</f>
        <v>7810.79135484896</v>
      </c>
      <c r="N45" s="7" t="n">
        <f aca="false">H45-J45-M45</f>
        <v>29475.0763753211</v>
      </c>
    </row>
    <row r="46" customFormat="false" ht="12.8" hidden="false" customHeight="false" outlineLevel="0" collapsed="false">
      <c r="A46" s="0" t="n">
        <v>2059</v>
      </c>
      <c r="B46" s="0" t="n">
        <f aca="false">A46-$A$11</f>
        <v>35</v>
      </c>
      <c r="C46" s="7" t="n">
        <f aca="false">C45*(1+$H$4)</f>
        <v>80.2902812906016</v>
      </c>
      <c r="D46" s="7" t="n">
        <f aca="false">12*C46*(1-(L46+($H$7+$H$8)*(1+$H$5)^B46))</f>
        <v>462.578397016987</v>
      </c>
      <c r="E46" s="7" t="n">
        <f aca="false">(E45-D46)*(1+$E$8)</f>
        <v>1349.80020875279</v>
      </c>
      <c r="F46" s="5" t="n">
        <f aca="false">($H$7+$H$8)*(1+$H$5)^(B46)</f>
        <v>0.167236945767427</v>
      </c>
      <c r="H46" s="7" t="n">
        <f aca="false">C46*50*12</f>
        <v>48174.168774361</v>
      </c>
      <c r="I46" s="11" t="n">
        <f aca="false">(H46-17005)/10000</f>
        <v>3.1169168774361</v>
      </c>
      <c r="J46" s="7" t="n">
        <f aca="false">(181.19*I46+2397)*I46+1025.38</f>
        <v>10256.9215562434</v>
      </c>
      <c r="K46" s="11" t="n">
        <f aca="false">(H46+1-17005)/10000</f>
        <v>3.1170168774361</v>
      </c>
      <c r="L46" s="14" t="n">
        <f aca="false">(181.19*K46+2397)*K46+1025.38-J46</f>
        <v>0.352652645702619</v>
      </c>
      <c r="M46" s="7" t="n">
        <f aca="false">H46*(($H$7+$H$8)*(1+$H$5)^B46)</f>
        <v>8056.5008507087</v>
      </c>
      <c r="N46" s="7" t="n">
        <f aca="false">H46-J46-M46</f>
        <v>29860.7463674089</v>
      </c>
    </row>
    <row r="47" customFormat="false" ht="12.8" hidden="false" customHeight="false" outlineLevel="0" collapsed="false">
      <c r="A47" s="0" t="n">
        <v>2060</v>
      </c>
      <c r="B47" s="0" t="n">
        <f aca="false">A47-$A$11</f>
        <v>36</v>
      </c>
      <c r="C47" s="7" t="n">
        <f aca="false">C46*(1+$H$4)</f>
        <v>81.9448256846685</v>
      </c>
      <c r="D47" s="7" t="n">
        <f aca="false">12*C47*(1-(L47+($H$7+$H$8)*(1+$H$5)^B47))</f>
        <v>466.824895376294</v>
      </c>
      <c r="E47" s="7" t="n">
        <f aca="false">(E46-D47)*(1+$E$8)</f>
        <v>898.189933167542</v>
      </c>
      <c r="F47" s="5" t="n">
        <f aca="false">($H$7+$H$8)*(1+$H$5)^(B47)</f>
        <v>0.169014938438415</v>
      </c>
      <c r="H47" s="7" t="n">
        <f aca="false">C47*50*12</f>
        <v>49166.8954108011</v>
      </c>
      <c r="I47" s="11" t="n">
        <f aca="false">(H47-17005)/10000</f>
        <v>3.21618954108011</v>
      </c>
      <c r="J47" s="7" t="n">
        <f aca="false">(181.19*I47+2397)*I47+1025.38</f>
        <v>10608.7930709619</v>
      </c>
      <c r="K47" s="11" t="n">
        <f aca="false">(H47+1-17005)/10000</f>
        <v>3.21628954108011</v>
      </c>
      <c r="L47" s="14" t="n">
        <f aca="false">(181.19*K47+2397)*K47+1025.38-J47</f>
        <v>0.356250088490924</v>
      </c>
      <c r="M47" s="7" t="n">
        <f aca="false">H47*(($H$7+$H$8)*(1+$H$5)^B47)</f>
        <v>8309.93980106451</v>
      </c>
      <c r="N47" s="7" t="n">
        <f aca="false">H47-J47-M47</f>
        <v>30248.1625387747</v>
      </c>
    </row>
    <row r="48" customFormat="false" ht="12.8" hidden="false" customHeight="false" outlineLevel="0" collapsed="false">
      <c r="A48" s="0" t="n">
        <v>2061</v>
      </c>
      <c r="B48" s="0" t="n">
        <f aca="false">A48-$A$11</f>
        <v>37</v>
      </c>
      <c r="C48" s="7" t="n">
        <f aca="false">C47*(1+$H$4)</f>
        <v>83.6334653279727</v>
      </c>
      <c r="D48" s="7" t="n">
        <f aca="false">12*C48*(1-(L48+($H$7+$H$8)*(1+$H$5)^B48))</f>
        <v>470.956604823992</v>
      </c>
      <c r="E48" s="7" t="n">
        <f aca="false">(E47-D48)*(1+$E$8)</f>
        <v>434.595020742346</v>
      </c>
      <c r="F48" s="5" t="n">
        <f aca="false">($H$7+$H$8)*(1+$H$5)^(B48)</f>
        <v>0.170811833977566</v>
      </c>
      <c r="H48" s="7" t="n">
        <f aca="false">C48*50*12</f>
        <v>50180.0791967836</v>
      </c>
      <c r="I48" s="11" t="n">
        <f aca="false">(H48-17005)/10000</f>
        <v>3.31750791967836</v>
      </c>
      <c r="J48" s="7" t="n">
        <f aca="false">(181.19*I48+2397)*I48+1025.38</f>
        <v>10971.5980389208</v>
      </c>
      <c r="K48" s="11" t="n">
        <f aca="false">(H48+1-17005)/10000</f>
        <v>3.31760791967836</v>
      </c>
      <c r="L48" s="14" t="n">
        <f aca="false">(181.19*K48+2397)*K48+1025.38-J48</f>
        <v>0.359921663894056</v>
      </c>
      <c r="M48" s="7" t="n">
        <f aca="false">H48*(($H$7+$H$8)*(1+$H$5)^B48)</f>
        <v>8571.35135674213</v>
      </c>
      <c r="N48" s="7" t="n">
        <f aca="false">H48-J48-M48</f>
        <v>30637.1298011207</v>
      </c>
    </row>
    <row r="49" customFormat="false" ht="12.8" hidden="false" customHeight="false" outlineLevel="0" collapsed="false">
      <c r="A49" s="0" t="n">
        <v>2062</v>
      </c>
      <c r="B49" s="0" t="n">
        <f aca="false">A49-$A$11</f>
        <v>38</v>
      </c>
      <c r="C49" s="7" t="n">
        <f aca="false">C48*(1+$H$4)</f>
        <v>85.3569028224055</v>
      </c>
      <c r="D49" s="7" t="n">
        <f aca="false">12*C49*(1-(L49+($H$7+$H$8)*(1+$H$5)^B49))</f>
        <v>474.963296478296</v>
      </c>
      <c r="E49" s="7" t="n">
        <f aca="false">(E48-D49)*(1+$E$8)</f>
        <v>-41.0638647944867</v>
      </c>
      <c r="F49" s="5" t="n">
        <f aca="false">($H$7+$H$8)*(1+$H$5)^(B49)</f>
        <v>0.172627833352204</v>
      </c>
      <c r="H49" s="7" t="n">
        <f aca="false">C49*50*12</f>
        <v>51214.1416934433</v>
      </c>
      <c r="I49" s="11" t="n">
        <f aca="false">(H49-17005)/10000</f>
        <v>3.42091416934433</v>
      </c>
      <c r="J49" s="7" t="n">
        <f aca="false">(181.19*I49+2397)*I49+1025.38</f>
        <v>11345.7150976094</v>
      </c>
      <c r="K49" s="11" t="n">
        <f aca="false">(H49+1-17005)/10000</f>
        <v>3.42101416934433</v>
      </c>
      <c r="L49" s="14" t="n">
        <f aca="false">(181.19*K49+2397)*K49+1025.38-J49</f>
        <v>0.363668899568438</v>
      </c>
      <c r="M49" s="7" t="n">
        <f aca="false">H49*(($H$7+$H$8)*(1+$H$5)^B49)</f>
        <v>8840.9863175319</v>
      </c>
      <c r="N49" s="7" t="n">
        <f aca="false">H49-J49-M49</f>
        <v>31027.440278302</v>
      </c>
    </row>
    <row r="50" customFormat="false" ht="12.8" hidden="false" customHeight="false" outlineLevel="0" collapsed="false">
      <c r="A50" s="0" t="n">
        <v>2063</v>
      </c>
      <c r="B50" s="0" t="n">
        <f aca="false">A50-$A$11</f>
        <v>39</v>
      </c>
      <c r="C50" s="7" t="n">
        <f aca="false">C49*(1+$H$4)</f>
        <v>87.115855248398</v>
      </c>
      <c r="D50" s="7" t="n">
        <f aca="false">12*C50*(1-(L50+($H$7+$H$8)*(1+$H$5)^B50))</f>
        <v>478.834220867256</v>
      </c>
      <c r="E50" s="7" t="n">
        <f aca="false">(E49-D50)*(1+$E$8)</f>
        <v>-528.856492067451</v>
      </c>
      <c r="F50" s="5" t="n">
        <f aca="false">($H$7+$H$8)*(1+$H$5)^(B50)</f>
        <v>0.174463139666249</v>
      </c>
      <c r="H50" s="7" t="n">
        <f aca="false">C50*50*12</f>
        <v>52269.5131490388</v>
      </c>
      <c r="I50" s="11" t="n">
        <f aca="false">(H50-17005)/10000</f>
        <v>3.52645131490388</v>
      </c>
      <c r="J50" s="7" t="n">
        <f aca="false">(181.19*I50+2397)*I50+1025.38</f>
        <v>11731.5370716372</v>
      </c>
      <c r="K50" s="11" t="n">
        <f aca="false">(H50+1-17005)/10000</f>
        <v>3.52655131490388</v>
      </c>
      <c r="L50" s="14" t="n">
        <f aca="false">(181.19*K50+2397)*K50+1025.38-J50</f>
        <v>0.367493354646285</v>
      </c>
      <c r="M50" s="7" t="n">
        <f aca="false">H50*(($H$7+$H$8)*(1+$H$5)^B50)</f>
        <v>9119.10337280761</v>
      </c>
      <c r="N50" s="7" t="n">
        <f aca="false">H50-J50-M50</f>
        <v>31418.872704594</v>
      </c>
    </row>
    <row r="51" customFormat="false" ht="12.8" hidden="false" customHeight="false" outlineLevel="0" collapsed="false">
      <c r="A51" s="0" t="n">
        <v>2064</v>
      </c>
      <c r="B51" s="0" t="n">
        <f aca="false">A51-$A$11</f>
        <v>40</v>
      </c>
      <c r="C51" s="7" t="n">
        <f aca="false">C50*(1+$H$4)</f>
        <v>88.9110544632804</v>
      </c>
      <c r="D51" s="7" t="n">
        <f aca="false">12*C51*(1-(L51+($H$7+$H$8)*(1+$H$5)^B51))</f>
        <v>482.558084841156</v>
      </c>
      <c r="E51" s="7" t="n">
        <f aca="false">(E50-D51)*(1+$E$8)</f>
        <v>-1028.84234414701</v>
      </c>
      <c r="F51" s="5" t="n">
        <f aca="false">($H$7+$H$8)*(1+$H$5)^(B51)</f>
        <v>0.176317958182939</v>
      </c>
      <c r="H51" s="7" t="n">
        <f aca="false">C51*50*12</f>
        <v>53346.6326779683</v>
      </c>
      <c r="I51" s="11" t="n">
        <f aca="false">(H51-17005)/10000</f>
        <v>3.63416326779682</v>
      </c>
      <c r="J51" s="7" t="n">
        <f aca="false">(181.19*I51+2397)*I51+1025.38</f>
        <v>12129.4715309315</v>
      </c>
      <c r="K51" s="11" t="n">
        <f aca="false">(H51+1-17005)/10000</f>
        <v>3.63426326779683</v>
      </c>
      <c r="L51" s="14" t="n">
        <f aca="false">(181.19*K51+2397)*K51+1025.38-J51</f>
        <v>0.371396620397718</v>
      </c>
      <c r="M51" s="7" t="n">
        <f aca="false">H51*(($H$7+$H$8)*(1+$H$5)^B51)</f>
        <v>9405.9693497146</v>
      </c>
      <c r="N51" s="7" t="n">
        <f aca="false">H51-J51-M51</f>
        <v>31811.1917973222</v>
      </c>
    </row>
    <row r="52" customFormat="false" ht="12.8" hidden="false" customHeight="false" outlineLevel="0" collapsed="false">
      <c r="A52" s="0" t="n">
        <v>2065</v>
      </c>
      <c r="B52" s="0" t="n">
        <f aca="false">A52-$A$11</f>
        <v>41</v>
      </c>
      <c r="C52" s="7" t="n">
        <f aca="false">C51*(1+$H$4)</f>
        <v>90.7432474057906</v>
      </c>
      <c r="D52" s="7" t="n">
        <f aca="false">12*C52*(1-(L52+($H$7+$H$8)*(1+$H$5)^B52))</f>
        <v>486.123027549386</v>
      </c>
      <c r="E52" s="7" t="n">
        <f aca="false">(E51-D52)*(1+$E$8)</f>
        <v>-1541.06986383538</v>
      </c>
      <c r="F52" s="5" t="n">
        <f aca="false">($H$7+$H$8)*(1+$H$5)^(B52)</f>
        <v>0.178192496347781</v>
      </c>
      <c r="H52" s="7" t="n">
        <f aca="false">C52*50*12</f>
        <v>54445.9484434743</v>
      </c>
      <c r="I52" s="11" t="n">
        <f aca="false">(H52-17005)/10000</f>
        <v>3.74409484434743</v>
      </c>
      <c r="J52" s="7" t="n">
        <f aca="false">(181.19*I52+2397)*I52+1025.38</f>
        <v>12539.9413715074</v>
      </c>
      <c r="K52" s="11" t="n">
        <f aca="false">(H52+1-17005)/10000</f>
        <v>3.74419484434743</v>
      </c>
      <c r="L52" s="14" t="n">
        <f aca="false">(181.19*K52+2397)*K52+1025.38-J52</f>
        <v>0.375380320871045</v>
      </c>
      <c r="M52" s="7" t="n">
        <f aca="false">H52*(($H$7+$H$8)*(1+$H$5)^B52)</f>
        <v>9701.85946916527</v>
      </c>
      <c r="N52" s="7" t="n">
        <f aca="false">H52-J52-M52</f>
        <v>32204.1476028017</v>
      </c>
    </row>
    <row r="53" customFormat="false" ht="12.8" hidden="false" customHeight="false" outlineLevel="0" collapsed="false">
      <c r="A53" s="0" t="n">
        <v>2066</v>
      </c>
      <c r="B53" s="0" t="n">
        <f aca="false">A53-$A$11</f>
        <v>42</v>
      </c>
      <c r="C53" s="7" t="n">
        <f aca="false">C52*(1+$H$4)</f>
        <v>92.6131964068566</v>
      </c>
      <c r="D53" s="7" t="n">
        <f aca="false">12*C53*(1-(L53+($H$7+$H$8)*(1+$H$5)^B53))</f>
        <v>489.516595366466</v>
      </c>
      <c r="E53" s="7" t="n">
        <f aca="false">(E52-D53)*(1+$E$8)</f>
        <v>-2065.57566044175</v>
      </c>
      <c r="F53" s="5" t="n">
        <f aca="false">($H$7+$H$8)*(1+$H$5)^(B53)</f>
        <v>0.180086963811758</v>
      </c>
      <c r="H53" s="7" t="n">
        <f aca="false">C53*50*12</f>
        <v>55567.917844114</v>
      </c>
      <c r="I53" s="11" t="n">
        <f aca="false">(H53-17005)/10000</f>
        <v>3.8562917844114</v>
      </c>
      <c r="J53" s="7" t="n">
        <f aca="false">(181.19*I53+2397)*I53+1025.38</f>
        <v>12963.3854197361</v>
      </c>
      <c r="K53" s="11" t="n">
        <f aca="false">(H53+1-17005)/10000</f>
        <v>3.8563917844114</v>
      </c>
      <c r="L53" s="14" t="n">
        <f aca="false">(181.19*K53+2397)*K53+1025.38-J53</f>
        <v>0.379446113583981</v>
      </c>
      <c r="M53" s="7" t="n">
        <f aca="false">H53*(($H$7+$H$8)*(1+$H$5)^B53)</f>
        <v>10007.0576098877</v>
      </c>
      <c r="N53" s="7" t="n">
        <f aca="false">H53-J53-M53</f>
        <v>32597.4748144902</v>
      </c>
    </row>
    <row r="54" customFormat="false" ht="12.8" hidden="false" customHeight="false" outlineLevel="0" collapsed="false">
      <c r="A54" s="0" t="n">
        <v>2067</v>
      </c>
      <c r="B54" s="0" t="n">
        <f aca="false">A54-$A$11</f>
        <v>43</v>
      </c>
      <c r="C54" s="7" t="n">
        <f aca="false">C53*(1+$H$4)</f>
        <v>94.5216795067846</v>
      </c>
      <c r="D54" s="7" t="n">
        <f aca="false">12*C54*(1-(L54+($H$7+$H$8)*(1+$H$5)^B54))</f>
        <v>492.725715773604</v>
      </c>
      <c r="E54" s="7" t="n">
        <f aca="false">(E53-D54)*(1+$E$8)</f>
        <v>-2602.38367632086</v>
      </c>
      <c r="F54" s="5" t="n">
        <f aca="false">($H$7+$H$8)*(1+$H$5)^(B54)</f>
        <v>0.182001572454772</v>
      </c>
      <c r="H54" s="7" t="n">
        <f aca="false">C54*50*12</f>
        <v>56713.0077040708</v>
      </c>
      <c r="I54" s="11" t="n">
        <f aca="false">(H54-17005)/10000</f>
        <v>3.97080077040708</v>
      </c>
      <c r="J54" s="7" t="n">
        <f aca="false">(181.19*I54+2397)*I54+1025.38</f>
        <v>13400.2590610759</v>
      </c>
      <c r="K54" s="11" t="n">
        <f aca="false">(H54+1-17005)/10000</f>
        <v>3.97090077040708</v>
      </c>
      <c r="L54" s="14" t="n">
        <f aca="false">(181.19*K54+2397)*K54+1025.38-J54</f>
        <v>0.383595690218499</v>
      </c>
      <c r="M54" s="7" t="n">
        <f aca="false">H54*(($H$7+$H$8)*(1+$H$5)^B54)</f>
        <v>10321.8565807805</v>
      </c>
      <c r="N54" s="7" t="n">
        <f aca="false">H54-J54-M54</f>
        <v>32990.8920622144</v>
      </c>
    </row>
    <row r="55" customFormat="false" ht="12.8" hidden="false" customHeight="false" outlineLevel="0" collapsed="false">
      <c r="A55" s="0" t="n">
        <v>2068</v>
      </c>
      <c r="B55" s="0" t="n">
        <f aca="false">A55-$A$11</f>
        <v>44</v>
      </c>
      <c r="C55" s="7" t="n">
        <f aca="false">C54*(1+$H$4)</f>
        <v>96.4694907789821</v>
      </c>
      <c r="D55" s="7" t="n">
        <f aca="false">12*C55*(1-(L55+($H$7+$H$8)*(1+$H$5)^B55))</f>
        <v>495.736670162556</v>
      </c>
      <c r="E55" s="7" t="n">
        <f aca="false">(E54-D55)*(1+$E$8)</f>
        <v>-3151.50431138543</v>
      </c>
      <c r="F55" s="5" t="n">
        <f aca="false">($H$7+$H$8)*(1+$H$5)^(B55)</f>
        <v>0.183936536409344</v>
      </c>
      <c r="H55" s="7" t="n">
        <f aca="false">C55*50*12</f>
        <v>57881.6944673892</v>
      </c>
      <c r="I55" s="11" t="n">
        <f aca="false">(H55-17005)/10000</f>
        <v>4.08766944673892</v>
      </c>
      <c r="J55" s="7" t="n">
        <f aca="false">(181.19*I55+2397)*I55+1025.38</f>
        <v>13851.0348942696</v>
      </c>
      <c r="K55" s="11" t="n">
        <f aca="false">(H55+1-17005)/10000</f>
        <v>4.08776944673893</v>
      </c>
      <c r="L55" s="14" t="n">
        <f aca="false">(181.19*K55+2397)*K55+1025.38-J55</f>
        <v>0.387830777312047</v>
      </c>
      <c r="M55" s="7" t="n">
        <f aca="false">H55*(($H$7+$H$8)*(1+$H$5)^B55)</f>
        <v>10646.5584018355</v>
      </c>
      <c r="N55" s="7" t="n">
        <f aca="false">H55-J55-M55</f>
        <v>33384.1011712841</v>
      </c>
    </row>
    <row r="56" customFormat="false" ht="12.8" hidden="false" customHeight="false" outlineLevel="0" collapsed="false">
      <c r="A56" s="0" t="n">
        <v>2069</v>
      </c>
      <c r="B56" s="0" t="n">
        <f aca="false">A56-$A$11</f>
        <v>45</v>
      </c>
      <c r="C56" s="7" t="n">
        <f aca="false">C55*(1+$H$4)</f>
        <v>98.4574406603525</v>
      </c>
      <c r="D56" s="7" t="n">
        <f aca="false">12*C56*(1-(L56+($H$7+$H$8)*(1+$H$5)^B56))</f>
        <v>498.535065481048</v>
      </c>
      <c r="E56" s="7" t="n">
        <f aca="false">(E55-D56)*(1+$E$8)</f>
        <v>-3712.93350368979</v>
      </c>
      <c r="F56" s="5" t="n">
        <f aca="false">($H$7+$H$8)*(1+$H$5)^(B56)</f>
        <v>0.185892072084562</v>
      </c>
      <c r="H56" s="7" t="n">
        <f aca="false">C56*50*12</f>
        <v>59074.4643962115</v>
      </c>
      <c r="I56" s="11" t="n">
        <f aca="false">(H56-17005)/10000</f>
        <v>4.20694643962115</v>
      </c>
      <c r="J56" s="7" t="n">
        <f aca="false">(181.19*I56+2397)*I56+1025.38</f>
        <v>14316.2034120548</v>
      </c>
      <c r="K56" s="11" t="n">
        <f aca="false">(H56+1-17005)/10000</f>
        <v>4.20704643962115</v>
      </c>
      <c r="L56" s="14" t="n">
        <f aca="false">(181.19*K56+2397)*K56+1025.38-J56</f>
        <v>0.392153136977868</v>
      </c>
      <c r="M56" s="7" t="n">
        <f aca="false">H56*(($H$7+$H$8)*(1+$H$5)^B56)</f>
        <v>10981.4745938974</v>
      </c>
      <c r="N56" s="7" t="n">
        <f aca="false">H56-J56-M56</f>
        <v>33776.7863902592</v>
      </c>
    </row>
    <row r="57" customFormat="false" ht="12.8" hidden="false" customHeight="false" outlineLevel="0" collapsed="false">
      <c r="A57" s="0" t="n">
        <v>2070</v>
      </c>
      <c r="B57" s="0" t="n">
        <f aca="false">A57-$A$11</f>
        <v>46</v>
      </c>
      <c r="C57" s="7" t="n">
        <f aca="false">C56*(1+$H$4)</f>
        <v>100.486356288499</v>
      </c>
      <c r="D57" s="7" t="n">
        <f aca="false">12*C57*(1-(L57+($H$7+$H$8)*(1+$H$5)^B57))</f>
        <v>501.105804674992</v>
      </c>
      <c r="E57" s="7" t="n">
        <f aca="false">(E56-D57)*(1+$E$8)</f>
        <v>-4286.65176410389</v>
      </c>
      <c r="F57" s="5" t="n">
        <f aca="false">($H$7+$H$8)*(1+$H$5)^(B57)</f>
        <v>0.187868398190281</v>
      </c>
      <c r="H57" s="7" t="n">
        <f aca="false">C57*50*12</f>
        <v>60291.8137730992</v>
      </c>
      <c r="I57" s="11" t="n">
        <f aca="false">(H57-17005)/10000</f>
        <v>4.32868137730992</v>
      </c>
      <c r="J57" s="7" t="n">
        <f aca="false">(181.19*I57+2397)*I57+1025.38</f>
        <v>14796.2737094753</v>
      </c>
      <c r="K57" s="11" t="n">
        <f aca="false">(H57+1-17005)/10000</f>
        <v>4.32878137730992</v>
      </c>
      <c r="L57" s="14" t="n">
        <f aca="false">(181.19*K57+2397)*K57+1025.38-J57</f>
        <v>0.396564567650785</v>
      </c>
      <c r="M57" s="7" t="n">
        <f aca="false">H57*(($H$7+$H$8)*(1+$H$5)^B57)</f>
        <v>11326.9264775389</v>
      </c>
      <c r="N57" s="7" t="n">
        <f aca="false">H57-J57-M57</f>
        <v>34168.6135860851</v>
      </c>
    </row>
    <row r="58" customFormat="false" ht="12.8" hidden="false" customHeight="false" outlineLevel="0" collapsed="false">
      <c r="A58" s="0" t="n">
        <v>2071</v>
      </c>
      <c r="B58" s="0" t="n">
        <f aca="false">A58-$A$11</f>
        <v>47</v>
      </c>
      <c r="C58" s="7" t="n">
        <f aca="false">C57*(1+$H$4)</f>
        <v>102.557081845875</v>
      </c>
      <c r="D58" s="7" t="n">
        <f aca="false">12*C58*(1-(L58+($H$7+$H$8)*(1+$H$5)^B58))</f>
        <v>503.433055930597</v>
      </c>
      <c r="E58" s="7" t="n">
        <f aca="false">(E57-D58)*(1+$E$8)</f>
        <v>-4872.62316306582</v>
      </c>
      <c r="F58" s="5" t="n">
        <f aca="false">($H$7+$H$8)*(1+$H$5)^(B58)</f>
        <v>0.189865735761591</v>
      </c>
      <c r="H58" s="7" t="n">
        <f aca="false">C58*50*12</f>
        <v>61534.2491075247</v>
      </c>
      <c r="I58" s="11" t="n">
        <f aca="false">(H58-17005)/10000</f>
        <v>4.45292491075247</v>
      </c>
      <c r="J58" s="7" t="n">
        <f aca="false">(181.19*I58+2397)*I58+1025.38</f>
        <v>15291.774220928</v>
      </c>
      <c r="K58" s="11" t="n">
        <f aca="false">(H58+1-17005)/10000</f>
        <v>4.45302491075247</v>
      </c>
      <c r="L58" s="14" t="n">
        <f aca="false">(181.19*K58+2397)*K58+1025.38-J58</f>
        <v>0.401066904814797</v>
      </c>
      <c r="M58" s="7" t="n">
        <f aca="false">H58*(($H$7+$H$8)*(1+$H$5)^B58)</f>
        <v>11683.2454813372</v>
      </c>
      <c r="N58" s="7" t="n">
        <f aca="false">H58-J58-M58</f>
        <v>34559.2294052595</v>
      </c>
    </row>
    <row r="59" customFormat="false" ht="12.8" hidden="false" customHeight="false" outlineLevel="0" collapsed="false">
      <c r="A59" s="0" t="n">
        <v>2072</v>
      </c>
      <c r="B59" s="0" t="n">
        <f aca="false">A59-$A$11</f>
        <v>48</v>
      </c>
      <c r="C59" s="7" t="n">
        <f aca="false">C58*(1+$H$4)</f>
        <v>104.670478911029</v>
      </c>
      <c r="D59" s="7" t="n">
        <f aca="false">12*C59*(1-(L59+($H$7+$H$8)*(1+$H$5)^B59))</f>
        <v>505.500220580028</v>
      </c>
      <c r="E59" s="7" t="n">
        <f aca="false">(E58-D59)*(1+$E$8)</f>
        <v>-5470.79426722761</v>
      </c>
      <c r="F59" s="5" t="n">
        <f aca="false">($H$7+$H$8)*(1+$H$5)^(B59)</f>
        <v>0.191884308183532</v>
      </c>
      <c r="H59" s="7" t="n">
        <f aca="false">C59*50*12</f>
        <v>62802.2873466171</v>
      </c>
      <c r="I59" s="11" t="n">
        <f aca="false">(H59-17005)/10000</f>
        <v>4.57972873466172</v>
      </c>
      <c r="J59" s="7" t="n">
        <f aca="false">(181.19*I59+2397)*I59+1025.38</f>
        <v>15803.2534871265</v>
      </c>
      <c r="K59" s="11" t="n">
        <f aca="false">(H59+1-17005)/10000</f>
        <v>4.57982873466172</v>
      </c>
      <c r="L59" s="14" t="n">
        <f aca="false">(181.19*K59+2397)*K59+1025.38-J59</f>
        <v>0.405662021785247</v>
      </c>
      <c r="M59" s="7" t="n">
        <f aca="false">H59*(($H$7+$H$8)*(1+$H$5)^B59)</f>
        <v>12050.773459849</v>
      </c>
      <c r="N59" s="7" t="n">
        <f aca="false">H59-J59-M59</f>
        <v>34948.2603996416</v>
      </c>
    </row>
    <row r="60" customFormat="false" ht="12.8" hidden="false" customHeight="false" outlineLevel="0" collapsed="false">
      <c r="A60" s="0" t="n">
        <v>2073</v>
      </c>
      <c r="B60" s="0" t="n">
        <f aca="false">A60-$A$11</f>
        <v>49</v>
      </c>
      <c r="C60" s="7" t="n">
        <f aca="false">C59*(1+$H$4)</f>
        <v>106.827426817086</v>
      </c>
      <c r="D60" s="7" t="n">
        <f aca="false">12*C60*(1-(L60+($H$7+$H$8)*(1+$H$5)^B60))</f>
        <v>507.289899694886</v>
      </c>
      <c r="E60" s="7" t="n">
        <f aca="false">(E59-D60)*(1+$E$8)</f>
        <v>-6081.09302379615</v>
      </c>
      <c r="F60" s="5" t="n">
        <f aca="false">($H$7+$H$8)*(1+$H$5)^(B60)</f>
        <v>0.193924341216078</v>
      </c>
      <c r="H60" s="7" t="n">
        <f aca="false">C60*50*12</f>
        <v>64096.4560902517</v>
      </c>
      <c r="I60" s="11" t="n">
        <f aca="false">(H60-17005)/10000</f>
        <v>4.70914560902517</v>
      </c>
      <c r="J60" s="7" t="n">
        <f aca="false">(181.19*I60+2397)*I60+1025.38</f>
        <v>16331.2809532102</v>
      </c>
      <c r="K60" s="11" t="n">
        <f aca="false">(H60+1-17005)/10000</f>
        <v>4.70924560902517</v>
      </c>
      <c r="L60" s="14" t="n">
        <f aca="false">(181.19*K60+2397)*K60+1025.38-J60</f>
        <v>0.410351830480067</v>
      </c>
      <c r="M60" s="7" t="n">
        <f aca="false">H60*(($H$7+$H$8)*(1+$H$5)^B60)</f>
        <v>12429.8630215874</v>
      </c>
      <c r="N60" s="7" t="n">
        <f aca="false">H60-J60-M60</f>
        <v>35335.3121154541</v>
      </c>
    </row>
    <row r="61" customFormat="false" ht="12.8" hidden="false" customHeight="false" outlineLevel="0" collapsed="false">
      <c r="A61" s="0" t="n">
        <v>2074</v>
      </c>
      <c r="B61" s="0" t="n">
        <f aca="false">A61-$A$11</f>
        <v>50</v>
      </c>
      <c r="C61" s="7" t="n">
        <f aca="false">C60*(1+$H$4)</f>
        <v>109.028823017618</v>
      </c>
      <c r="D61" s="7" t="n">
        <f aca="false">12*C61*(1-(L61+($H$7+$H$8)*(1+$H$5)^B61))</f>
        <v>508.783859269633</v>
      </c>
      <c r="E61" s="7" t="n">
        <f aca="false">(E60-D61)*(1+$E$8)</f>
        <v>-6703.4275902336</v>
      </c>
      <c r="F61" s="5" t="n">
        <f aca="false">($H$7+$H$8)*(1+$H$5)^(B61)</f>
        <v>0.195986063019392</v>
      </c>
      <c r="H61" s="7" t="n">
        <f aca="false">C61*50*12</f>
        <v>65417.2938105711</v>
      </c>
      <c r="I61" s="11" t="n">
        <f aca="false">(H61-17005)/10000</f>
        <v>4.84122938105711</v>
      </c>
      <c r="J61" s="7" t="n">
        <f aca="false">(181.19*I61+2397)*I61+1025.38</f>
        <v>16876.4477992806</v>
      </c>
      <c r="K61" s="11" t="n">
        <f aca="false">(H61+1-17005)/10000</f>
        <v>4.84132938105711</v>
      </c>
      <c r="L61" s="14" t="n">
        <f aca="false">(181.19*K61+2397)*K61+1025.38-J61</f>
        <v>0.415138282216503</v>
      </c>
      <c r="M61" s="7" t="n">
        <f aca="false">H61*(($H$7+$H$8)*(1+$H$5)^B61)</f>
        <v>12820.8778673166</v>
      </c>
      <c r="N61" s="7" t="n">
        <f aca="false">H61-J61-M61</f>
        <v>35719.9681439738</v>
      </c>
    </row>
    <row r="62" customFormat="false" ht="12.8" hidden="false" customHeight="false" outlineLevel="0" collapsed="false">
      <c r="A62" s="0" t="n">
        <v>2075</v>
      </c>
      <c r="B62" s="0" t="n">
        <f aca="false">A62-$A$11</f>
        <v>51</v>
      </c>
      <c r="C62" s="7" t="n">
        <f aca="false">C61*(1+$H$4)</f>
        <v>111.275583460051</v>
      </c>
      <c r="D62" s="7" t="n">
        <f aca="false">12*C62*(1-(L62+($H$7+$H$8)*(1+$H$5)^B62))</f>
        <v>509.962993970057</v>
      </c>
      <c r="E62" s="7" t="n">
        <f aca="false">(E61-D62)*(1+$E$8)</f>
        <v>-7337.68510691603</v>
      </c>
      <c r="F62" s="5" t="n">
        <f aca="false">($H$7+$H$8)*(1+$H$5)^(B62)</f>
        <v>0.198069704179334</v>
      </c>
      <c r="H62" s="7" t="n">
        <f aca="false">C62*50*12</f>
        <v>66765.3500760306</v>
      </c>
      <c r="I62" s="11" t="n">
        <f aca="false">(H62-17005)/10000</f>
        <v>4.97603500760306</v>
      </c>
      <c r="J62" s="7" t="n">
        <f aca="false">(181.19*I62+2397)*I62+1025.38</f>
        <v>17439.3678046973</v>
      </c>
      <c r="K62" s="11" t="n">
        <f aca="false">(H62+1-17005)/10000</f>
        <v>4.97613500760306</v>
      </c>
      <c r="L62" s="14" t="n">
        <f aca="false">(181.19*K62+2397)*K62+1025.38-J62</f>
        <v>0.420023368507827</v>
      </c>
      <c r="M62" s="7" t="n">
        <f aca="false">H62*(($H$7+$H$8)*(1+$H$5)^B62)</f>
        <v>13224.1931389891</v>
      </c>
      <c r="N62" s="7" t="n">
        <f aca="false">H62-J62-M62</f>
        <v>36101.7891323443</v>
      </c>
    </row>
    <row r="63" customFormat="false" ht="12.8" hidden="false" customHeight="false" outlineLevel="0" collapsed="false">
      <c r="A63" s="0" t="n">
        <v>2076</v>
      </c>
      <c r="B63" s="0" t="n">
        <f aca="false">A63-$A$11</f>
        <v>52</v>
      </c>
      <c r="C63" s="7" t="n">
        <f aca="false">C62*(1+$H$4)</f>
        <v>113.568642966767</v>
      </c>
      <c r="D63" s="7" t="n">
        <f aca="false">12*C63*(1-(L63+($H$7+$H$8)*(1+$H$5)^B63))</f>
        <v>510.807289291156</v>
      </c>
      <c r="E63" s="7" t="n">
        <f aca="false">(E62-D63)*(1+$E$8)</f>
        <v>-7983.73041014956</v>
      </c>
      <c r="F63" s="5" t="n">
        <f aca="false">($H$7+$H$8)*(1+$H$5)^(B63)</f>
        <v>0.200175497733261</v>
      </c>
      <c r="H63" s="7" t="n">
        <f aca="false">C63*50*12</f>
        <v>68141.1857800605</v>
      </c>
      <c r="I63" s="11" t="n">
        <f aca="false">(H63-17005)/10000</f>
        <v>5.11361857800605</v>
      </c>
      <c r="J63" s="7" t="n">
        <f aca="false">(181.19*I63+2397)*I63+1025.38</f>
        <v>18020.6782475236</v>
      </c>
      <c r="K63" s="11" t="n">
        <f aca="false">(H63+1-17005)/10000</f>
        <v>5.11371857800605</v>
      </c>
      <c r="L63" s="14" t="n">
        <f aca="false">(181.19*K63+2397)*K63+1025.38-J63</f>
        <v>0.425009121932817</v>
      </c>
      <c r="M63" s="7" t="n">
        <f aca="false">H63*(($H$7+$H$8)*(1+$H$5)^B63)</f>
        <v>13640.1957796582</v>
      </c>
      <c r="N63" s="7" t="n">
        <f aca="false">H63-J63-M63</f>
        <v>36480.3117528786</v>
      </c>
    </row>
    <row r="64" customFormat="false" ht="12.8" hidden="false" customHeight="false" outlineLevel="0" collapsed="false">
      <c r="A64" s="0" t="n">
        <v>2077</v>
      </c>
      <c r="B64" s="0" t="n">
        <f aca="false">A64-$A$11</f>
        <v>53</v>
      </c>
      <c r="C64" s="7" t="n">
        <f aca="false">C63*(1+$H$4)</f>
        <v>115.908955624066</v>
      </c>
      <c r="D64" s="7" t="n">
        <f aca="false">12*C64*(1-(L64+($H$7+$H$8)*(1+$H$5)^B64))</f>
        <v>511.295782248936</v>
      </c>
      <c r="E64" s="7" t="n">
        <f aca="false">(E63-D64)*(1+$E$8)</f>
        <v>-8641.40468302474</v>
      </c>
      <c r="F64" s="5" t="n">
        <f aca="false">($H$7+$H$8)*(1+$H$5)^(B64)</f>
        <v>0.202303679196081</v>
      </c>
      <c r="H64" s="7" t="n">
        <f aca="false">C64*50*12</f>
        <v>69545.3733744395</v>
      </c>
      <c r="I64" s="11" t="n">
        <f aca="false">(H64-17005)/10000</f>
        <v>5.25403733744395</v>
      </c>
      <c r="J64" s="7" t="n">
        <f aca="false">(181.19*I64+2397)*I64+1025.38</f>
        <v>18621.0408405675</v>
      </c>
      <c r="K64" s="11" t="n">
        <f aca="false">(H64+1-17005)/10000</f>
        <v>5.25413733744395</v>
      </c>
      <c r="L64" s="14" t="n">
        <f aca="false">(181.19*K64+2397)*K64+1025.38-J64</f>
        <v>0.430097616936109</v>
      </c>
      <c r="M64" s="7" t="n">
        <f aca="false">H64*(($H$7+$H$8)*(1+$H$5)^B64)</f>
        <v>14069.2849047143</v>
      </c>
      <c r="N64" s="7" t="n">
        <f aca="false">H64-J64-M64</f>
        <v>36855.0476291577</v>
      </c>
    </row>
    <row r="65" customFormat="false" ht="12.8" hidden="false" customHeight="false" outlineLevel="0" collapsed="false">
      <c r="A65" s="0" t="n">
        <v>2078</v>
      </c>
      <c r="B65" s="0" t="n">
        <f aca="false">A65-$A$11</f>
        <v>54</v>
      </c>
      <c r="C65" s="7" t="n">
        <f aca="false">C64*(1+$H$4)</f>
        <v>118.297495179131</v>
      </c>
      <c r="D65" s="7" t="n">
        <f aca="false">12*C65*(1-(L65+($H$7+$H$8)*(1+$H$5)^B65))</f>
        <v>511.406520331092</v>
      </c>
      <c r="E65" s="7" t="n">
        <f aca="false">(E64-D65)*(1+$E$8)</f>
        <v>-9310.52404126716</v>
      </c>
      <c r="F65" s="5" t="n">
        <f aca="false">($H$7+$H$8)*(1+$H$5)^(B65)</f>
        <v>0.2044544865866</v>
      </c>
      <c r="H65" s="7" t="n">
        <f aca="false">C65*50*12</f>
        <v>70978.4971074789</v>
      </c>
      <c r="I65" s="11" t="n">
        <f aca="false">(H65-17005)/10000</f>
        <v>5.39734971074789</v>
      </c>
      <c r="J65" s="7" t="n">
        <f aca="false">(181.19*I65+2397)*I65+1025.38</f>
        <v>19241.1427055237</v>
      </c>
      <c r="K65" s="11" t="n">
        <f aca="false">(H65+1-17005)/10000</f>
        <v>5.39744971074789</v>
      </c>
      <c r="L65" s="14" t="n">
        <f aca="false">(181.19*K65+2397)*K65+1025.38-J65</f>
        <v>0.435290970719507</v>
      </c>
      <c r="M65" s="7" t="n">
        <f aca="false">H65*(($H$7+$H$8)*(1+$H$5)^B65)</f>
        <v>14511.8721847981</v>
      </c>
      <c r="N65" s="7" t="n">
        <f aca="false">H65-J65-M65</f>
        <v>37225.4822171571</v>
      </c>
    </row>
    <row r="66" customFormat="false" ht="12.8" hidden="false" customHeight="false" outlineLevel="0" collapsed="false">
      <c r="A66" s="0" t="n">
        <v>2079</v>
      </c>
      <c r="B66" s="0" t="n">
        <f aca="false">A66-$A$11</f>
        <v>55</v>
      </c>
      <c r="C66" s="7" t="n">
        <f aca="false">C65*(1+$H$4)</f>
        <v>120.735255445189</v>
      </c>
      <c r="D66" s="7" t="n">
        <f aca="false">12*C66*(1-(L66+($H$7+$H$8)*(1+$H$5)^B66))</f>
        <v>511.116518793514</v>
      </c>
      <c r="E66" s="7" t="n">
        <f aca="false">(E65-D66)*(1+$E$8)</f>
        <v>-9990.87805128131</v>
      </c>
      <c r="F66" s="5" t="n">
        <f aca="false">($H$7+$H$8)*(1+$H$5)^(B66)</f>
        <v>0.206628160454138</v>
      </c>
      <c r="H66" s="7" t="n">
        <f aca="false">C66*50*12</f>
        <v>72441.1532671132</v>
      </c>
      <c r="I66" s="11" t="n">
        <f aca="false">(H66-17005)/10000</f>
        <v>5.54361532671132</v>
      </c>
      <c r="J66" s="7" t="n">
        <f aca="false">(181.19*I66+2397)*I66+1025.38</f>
        <v>19881.6973867855</v>
      </c>
      <c r="K66" s="11" t="n">
        <f aca="false">(H66+1-17005)/10000</f>
        <v>5.54371532671132</v>
      </c>
      <c r="L66" s="14" t="n">
        <f aca="false">(181.19*K66+2397)*K66+1025.38-J66</f>
        <v>0.440591344107816</v>
      </c>
      <c r="M66" s="7" t="n">
        <f aca="false">H66*(($H$7+$H$8)*(1+$H$5)^B66)</f>
        <v>14968.3822407598</v>
      </c>
      <c r="N66" s="7" t="n">
        <f aca="false">H66-J66-M66</f>
        <v>37591.0736395678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2.44"/>
    <col collapsed="false" customWidth="true" hidden="false" outlineLevel="0" max="4" min="4" style="0" width="20.03"/>
    <col collapsed="false" customWidth="true" hidden="false" outlineLevel="0" max="5" min="5" style="0" width="16.13"/>
    <col collapsed="false" customWidth="true" hidden="false" outlineLevel="0" max="6" min="6" style="0" width="12.7"/>
    <col collapsed="false" customWidth="true" hidden="false" outlineLevel="0" max="7" min="7" style="0" width="30.74"/>
    <col collapsed="false" customWidth="true" hidden="false" outlineLevel="0" max="8" min="8" style="0" width="15.85"/>
  </cols>
  <sheetData>
    <row r="1" customFormat="false" ht="12.8" hidden="false" customHeight="false" outlineLevel="0" collapsed="false">
      <c r="B1" s="0" t="s">
        <v>0</v>
      </c>
      <c r="C1" s="1" t="n">
        <v>8436.588</v>
      </c>
    </row>
    <row r="2" customFormat="false" ht="12.8" hidden="false" customHeight="false" outlineLevel="0" collapsed="false">
      <c r="B2" s="0" t="s">
        <v>1</v>
      </c>
      <c r="C2" s="1" t="n">
        <v>48</v>
      </c>
    </row>
    <row r="3" customFormat="false" ht="12.8" hidden="false" customHeight="false" outlineLevel="0" collapsed="false">
      <c r="B3" s="0" t="s">
        <v>2</v>
      </c>
      <c r="C3" s="2" t="n">
        <f aca="false">1-C2*0.003</f>
        <v>0.856</v>
      </c>
    </row>
    <row r="4" customFormat="false" ht="12.8" hidden="false" customHeight="false" outlineLevel="0" collapsed="false">
      <c r="B4" s="0" t="s">
        <v>3</v>
      </c>
      <c r="C4" s="3" t="n">
        <f aca="false">C1/C3</f>
        <v>9855.82710280374</v>
      </c>
      <c r="G4" s="0" t="s">
        <v>4</v>
      </c>
      <c r="H4" s="15" t="n">
        <f aca="false">'historische Entwicklungen'!I31*1.5</f>
        <v>0.0309105479667913</v>
      </c>
    </row>
    <row r="5" customFormat="false" ht="12.8" hidden="false" customHeight="false" outlineLevel="0" collapsed="false">
      <c r="B5" s="0" t="s">
        <v>5</v>
      </c>
      <c r="C5" s="4" t="n">
        <v>0.94</v>
      </c>
      <c r="G5" s="0" t="s">
        <v>6</v>
      </c>
      <c r="H5" s="15" t="n">
        <f aca="false">'historische Entwicklungen'!H31*0.75</f>
        <v>0.0079736836685288</v>
      </c>
    </row>
    <row r="6" customFormat="false" ht="12.8" hidden="false" customHeight="false" outlineLevel="0" collapsed="false">
      <c r="B6" s="0" t="s">
        <v>7</v>
      </c>
      <c r="C6" s="4" t="n">
        <v>0.42</v>
      </c>
      <c r="D6" s="0" t="s">
        <v>8</v>
      </c>
      <c r="E6" s="15" t="n">
        <f aca="false">'historische Entwicklungen'!J30/100</f>
        <v>0.0234038461538462</v>
      </c>
      <c r="H6" s="5"/>
    </row>
    <row r="7" customFormat="false" ht="12.8" hidden="false" customHeight="false" outlineLevel="0" collapsed="false">
      <c r="B7" s="0" t="s">
        <v>9</v>
      </c>
      <c r="C7" s="5" t="n">
        <f aca="false">C6*1.055</f>
        <v>0.4431</v>
      </c>
      <c r="D7" s="0" t="s">
        <v>10</v>
      </c>
      <c r="E7" s="4" t="n">
        <f aca="false">0.25*(1+0.055)</f>
        <v>0.26375</v>
      </c>
      <c r="G7" s="0" t="s">
        <v>11</v>
      </c>
      <c r="H7" s="4" t="n">
        <v>0.0815</v>
      </c>
      <c r="I7" s="6" t="s">
        <v>12</v>
      </c>
    </row>
    <row r="8" customFormat="false" ht="12.8" hidden="false" customHeight="false" outlineLevel="0" collapsed="false">
      <c r="B8" s="0" t="s">
        <v>13</v>
      </c>
      <c r="C8" s="7" t="n">
        <f aca="false">C4*(1-C5*C7)</f>
        <v>5750.73713290654</v>
      </c>
      <c r="D8" s="0" t="s">
        <v>14</v>
      </c>
      <c r="E8" s="5" t="n">
        <f aca="false">E6*(1-$E$7)</f>
        <v>0.0172310817307692</v>
      </c>
      <c r="G8" s="0" t="s">
        <v>15</v>
      </c>
      <c r="H8" s="4" t="n">
        <v>0.034</v>
      </c>
    </row>
    <row r="9" customFormat="false" ht="12.8" hidden="false" customHeight="false" outlineLevel="0" collapsed="false">
      <c r="C9" s="7"/>
      <c r="E9" s="5"/>
      <c r="H9" s="5"/>
    </row>
    <row r="10" customFormat="false" ht="34.3" hidden="false" customHeight="true" outlineLevel="0" collapsed="false">
      <c r="C10" s="0" t="s">
        <v>16</v>
      </c>
      <c r="D10" s="8" t="s">
        <v>17</v>
      </c>
      <c r="E10" s="9" t="s">
        <v>18</v>
      </c>
      <c r="F10" s="0" t="s">
        <v>19</v>
      </c>
      <c r="H10" s="10" t="s">
        <v>20</v>
      </c>
      <c r="I10" s="11" t="s">
        <v>21</v>
      </c>
      <c r="J10" s="0" t="s">
        <v>22</v>
      </c>
      <c r="K10" s="11" t="s">
        <v>23</v>
      </c>
      <c r="L10" s="10" t="s">
        <v>24</v>
      </c>
      <c r="M10" s="10" t="s">
        <v>25</v>
      </c>
      <c r="N10" s="0" t="s">
        <v>26</v>
      </c>
    </row>
    <row r="11" customFormat="false" ht="12.8" hidden="false" customHeight="false" outlineLevel="0" collapsed="false">
      <c r="A11" s="0" t="n">
        <v>2024</v>
      </c>
      <c r="C11" s="13" t="n">
        <v>39.32</v>
      </c>
      <c r="D11" s="6" t="n">
        <v>37.6</v>
      </c>
      <c r="E11" s="7" t="n">
        <f aca="false">C8</f>
        <v>5750.73713290654</v>
      </c>
      <c r="F11" s="5" t="n">
        <f aca="false">($H$7+$H$8)*(1+$H$5)^(B11)</f>
        <v>0.1155</v>
      </c>
      <c r="I11" s="11"/>
      <c r="K11" s="11"/>
    </row>
    <row r="12" customFormat="false" ht="12.8" hidden="false" customHeight="false" outlineLevel="0" collapsed="false">
      <c r="A12" s="0" t="n">
        <v>2025</v>
      </c>
      <c r="B12" s="0" t="n">
        <f aca="false">A12-$A$11</f>
        <v>1</v>
      </c>
      <c r="C12" s="7" t="n">
        <f aca="false">C11*(1+$H$4)</f>
        <v>40.5354027460542</v>
      </c>
      <c r="E12" s="7" t="n">
        <f aca="false">E11*(1+$E$8)</f>
        <v>5849.82855445583</v>
      </c>
      <c r="F12" s="5" t="n">
        <f aca="false">($H$7+$H$8)*(1+$H$5)^(B12)</f>
        <v>0.116420960463715</v>
      </c>
      <c r="I12" s="11"/>
      <c r="K12" s="11"/>
    </row>
    <row r="13" customFormat="false" ht="12.8" hidden="false" customHeight="false" outlineLevel="0" collapsed="false">
      <c r="A13" s="0" t="n">
        <v>2026</v>
      </c>
      <c r="B13" s="0" t="n">
        <f aca="false">A13-$A$11</f>
        <v>2</v>
      </c>
      <c r="C13" s="7" t="n">
        <f aca="false">C12*(1+$H$4)</f>
        <v>41.7883742569893</v>
      </c>
      <c r="E13" s="7" t="n">
        <f aca="false">E12*(1+$E$8)</f>
        <v>5950.62742838864</v>
      </c>
      <c r="F13" s="5" t="n">
        <f aca="false">($H$7+$H$8)*(1+$H$5)^(B13)</f>
        <v>0.117349264374839</v>
      </c>
      <c r="I13" s="11"/>
      <c r="K13" s="11"/>
    </row>
    <row r="14" customFormat="false" ht="12.8" hidden="false" customHeight="false" outlineLevel="0" collapsed="false">
      <c r="A14" s="0" t="n">
        <v>2027</v>
      </c>
      <c r="B14" s="0" t="n">
        <f aca="false">A14-$A$11</f>
        <v>3</v>
      </c>
      <c r="C14" s="7" t="n">
        <f aca="false">C13*(1+$H$4)</f>
        <v>43.0800758039142</v>
      </c>
      <c r="E14" s="7" t="n">
        <f aca="false">E13*(1+$E$8)</f>
        <v>6053.16317595656</v>
      </c>
      <c r="F14" s="5" t="n">
        <f aca="false">($H$7+$H$8)*(1+$H$5)^(B14)</f>
        <v>0.118284970287699</v>
      </c>
      <c r="I14" s="11"/>
      <c r="K14" s="11"/>
    </row>
    <row r="15" customFormat="false" ht="12.8" hidden="false" customHeight="false" outlineLevel="0" collapsed="false">
      <c r="A15" s="0" t="n">
        <v>2028</v>
      </c>
      <c r="B15" s="0" t="n">
        <f aca="false">A15-$A$11</f>
        <v>4</v>
      </c>
      <c r="C15" s="7" t="n">
        <f aca="false">C14*(1+$H$4)</f>
        <v>44.4117045534641</v>
      </c>
      <c r="E15" s="7" t="n">
        <f aca="false">E14*(1+$E$8)</f>
        <v>6157.46572537115</v>
      </c>
      <c r="F15" s="5" t="n">
        <f aca="false">($H$7+$H$8)*(1+$H$5)^(B15)</f>
        <v>0.119228137223514</v>
      </c>
      <c r="I15" s="11"/>
      <c r="K15" s="11"/>
    </row>
    <row r="16" customFormat="false" ht="12.8" hidden="false" customHeight="false" outlineLevel="0" collapsed="false">
      <c r="A16" s="0" t="n">
        <v>2029</v>
      </c>
      <c r="B16" s="0" t="n">
        <f aca="false">A16-$A$11</f>
        <v>5</v>
      </c>
      <c r="C16" s="7" t="n">
        <f aca="false">C15*(1+$H$4)</f>
        <v>45.784494677351</v>
      </c>
      <c r="E16" s="7" t="n">
        <f aca="false">E15*(1+$E$8)</f>
        <v>6263.56552053943</v>
      </c>
      <c r="F16" s="5" t="n">
        <f aca="false">($H$7+$H$8)*(1+$H$5)^(B16)</f>
        <v>0.120178824674122</v>
      </c>
      <c r="I16" s="11"/>
      <c r="K16" s="11"/>
    </row>
    <row r="17" customFormat="false" ht="12.8" hidden="false" customHeight="false" outlineLevel="0" collapsed="false">
      <c r="A17" s="0" t="n">
        <v>2030</v>
      </c>
      <c r="B17" s="0" t="n">
        <f aca="false">A17-$A$11</f>
        <v>6</v>
      </c>
      <c r="C17" s="7" t="n">
        <f aca="false">C16*(1+$H$4)</f>
        <v>47.1997184962105</v>
      </c>
      <c r="E17" s="7" t="n">
        <f aca="false">E16*(1+$E$8)</f>
        <v>6371.49352994988</v>
      </c>
      <c r="F17" s="5" t="n">
        <f aca="false">($H$7+$H$8)*(1+$H$5)^(B17)</f>
        <v>0.121137092605729</v>
      </c>
      <c r="I17" s="11"/>
      <c r="K17" s="11"/>
    </row>
    <row r="18" customFormat="false" ht="12.8" hidden="false" customHeight="false" outlineLevel="0" collapsed="false">
      <c r="A18" s="0" t="n">
        <v>2031</v>
      </c>
      <c r="B18" s="0" t="n">
        <f aca="false">A18-$A$11</f>
        <v>7</v>
      </c>
      <c r="C18" s="7" t="n">
        <f aca="false">C17*(1+$H$4)</f>
        <v>48.6586876588067</v>
      </c>
      <c r="E18" s="7" t="n">
        <f aca="false">E17*(1+$E$8)</f>
        <v>6481.28125571151</v>
      </c>
      <c r="F18" s="5" t="n">
        <f aca="false">($H$7+$H$8)*(1+$H$5)^(B18)</f>
        <v>0.122103001462693</v>
      </c>
      <c r="I18" s="11"/>
      <c r="K18" s="11"/>
    </row>
    <row r="19" customFormat="false" ht="12.8" hidden="false" customHeight="false" outlineLevel="0" collapsed="false">
      <c r="A19" s="0" t="n">
        <v>2032</v>
      </c>
      <c r="B19" s="0" t="n">
        <f aca="false">A19-$A$11</f>
        <v>8</v>
      </c>
      <c r="C19" s="7" t="n">
        <f aca="false">C18*(1+$H$4)</f>
        <v>50.1627543576853</v>
      </c>
      <c r="E19" s="7" t="n">
        <f aca="false">E18*(1+$E$8)</f>
        <v>6592.96074274878</v>
      </c>
      <c r="F19" s="5" t="n">
        <f aca="false">($H$7+$H$8)*(1+$H$5)^(B19)</f>
        <v>0.123076612171334</v>
      </c>
      <c r="I19" s="11"/>
      <c r="K19" s="11"/>
    </row>
    <row r="20" customFormat="false" ht="12.8" hidden="false" customHeight="false" outlineLevel="0" collapsed="false">
      <c r="A20" s="0" t="n">
        <v>2033</v>
      </c>
      <c r="B20" s="0" t="n">
        <f aca="false">A20-$A$11</f>
        <v>9</v>
      </c>
      <c r="C20" s="7" t="n">
        <f aca="false">C19*(1+$H$4)</f>
        <v>51.7133125824049</v>
      </c>
      <c r="E20" s="7" t="n">
        <f aca="false">E19*(1+$E$8)</f>
        <v>6706.56458815484</v>
      </c>
      <c r="F20" s="5" t="n">
        <f aca="false">($H$7+$H$8)*(1+$H$5)^(B20)</f>
        <v>0.124057986143782</v>
      </c>
      <c r="I20" s="11"/>
      <c r="K20" s="11"/>
    </row>
    <row r="21" customFormat="false" ht="12.8" hidden="false" customHeight="false" outlineLevel="0" collapsed="false">
      <c r="A21" s="0" t="n">
        <v>2034</v>
      </c>
      <c r="B21" s="0" t="n">
        <f aca="false">A21-$A$11</f>
        <v>10</v>
      </c>
      <c r="C21" s="7" t="n">
        <f aca="false">C20*(1+$H$4)</f>
        <v>53.311799411505</v>
      </c>
      <c r="E21" s="7" t="n">
        <f aca="false">E20*(1+$E$8)</f>
        <v>6822.12595070602</v>
      </c>
      <c r="F21" s="5" t="n">
        <f aca="false">($H$7+$H$8)*(1+$H$5)^(B21)</f>
        <v>0.125047185281848</v>
      </c>
      <c r="I21" s="11"/>
      <c r="K21" s="11"/>
    </row>
    <row r="22" customFormat="false" ht="12.8" hidden="false" customHeight="false" outlineLevel="0" collapsed="false">
      <c r="A22" s="0" t="n">
        <v>2035</v>
      </c>
      <c r="B22" s="0" t="n">
        <f aca="false">A22-$A$11</f>
        <v>11</v>
      </c>
      <c r="C22" s="7" t="n">
        <f aca="false">C21*(1+$H$4)</f>
        <v>54.9596963444103</v>
      </c>
      <c r="E22" s="7" t="n">
        <f aca="false">E21*(1+$E$8)</f>
        <v>6939.67856054023</v>
      </c>
      <c r="F22" s="5" t="n">
        <f aca="false">($H$7+$H$8)*(1+$H$5)^(B22)</f>
        <v>0.126044271980925</v>
      </c>
      <c r="I22" s="11"/>
      <c r="K22" s="11"/>
    </row>
    <row r="23" customFormat="false" ht="12.8" hidden="false" customHeight="false" outlineLevel="0" collapsed="false">
      <c r="A23" s="0" t="n">
        <v>2036</v>
      </c>
      <c r="B23" s="0" t="n">
        <f aca="false">A23-$A$11</f>
        <v>12</v>
      </c>
      <c r="C23" s="7" t="n">
        <f aca="false">C22*(1+$H$4)</f>
        <v>56.6585306745045</v>
      </c>
      <c r="E23" s="7" t="n">
        <f aca="false">E22*(1+$E$8)</f>
        <v>7059.25672900217</v>
      </c>
      <c r="F23" s="5" t="n">
        <f aca="false">($H$7+$H$8)*(1+$H$5)^(B23)</f>
        <v>0.127049309133931</v>
      </c>
      <c r="I23" s="11"/>
      <c r="K23" s="11"/>
    </row>
    <row r="24" customFormat="false" ht="12.8" hidden="false" customHeight="false" outlineLevel="0" collapsed="false">
      <c r="A24" s="0" t="n">
        <v>2037</v>
      </c>
      <c r="B24" s="0" t="n">
        <f aca="false">A24-$A$11</f>
        <v>13</v>
      </c>
      <c r="C24" s="7" t="n">
        <f aca="false">C23*(1+$H$4)</f>
        <v>58.4098769046467</v>
      </c>
      <c r="E24" s="7" t="n">
        <f aca="false">E23*(1+$E$8)</f>
        <v>7180.89535865809</v>
      </c>
      <c r="F24" s="5" t="n">
        <f aca="false">($H$7+$H$8)*(1+$H$5)^(B24)</f>
        <v>0.12806236013527</v>
      </c>
      <c r="I24" s="11"/>
      <c r="K24" s="11"/>
    </row>
    <row r="25" customFormat="false" ht="12.8" hidden="false" customHeight="false" outlineLevel="0" collapsed="false">
      <c r="A25" s="0" t="n">
        <v>2038</v>
      </c>
      <c r="B25" s="0" t="n">
        <f aca="false">A25-$A$11</f>
        <v>14</v>
      </c>
      <c r="C25" s="7" t="n">
        <f aca="false">C24*(1+$H$4)</f>
        <v>60.2153582064421</v>
      </c>
      <c r="E25" s="7" t="n">
        <f aca="false">E24*(1+$E$8)</f>
        <v>7304.62995348323</v>
      </c>
      <c r="F25" s="5" t="n">
        <f aca="false">($H$7+$H$8)*(1+$H$5)^(B25)</f>
        <v>0.129083488884834</v>
      </c>
      <c r="I25" s="11"/>
      <c r="K25" s="11"/>
    </row>
    <row r="26" customFormat="false" ht="12.8" hidden="false" customHeight="false" outlineLevel="0" collapsed="false">
      <c r="A26" s="0" t="n">
        <v>2039</v>
      </c>
      <c r="B26" s="0" t="n">
        <f aca="false">A26-$A$11</f>
        <v>15</v>
      </c>
      <c r="C26" s="7" t="n">
        <f aca="false">C25*(1+$H$4)</f>
        <v>62.0766479246199</v>
      </c>
      <c r="E26" s="7" t="n">
        <f aca="false">E25*(1+$E$8)</f>
        <v>7430.49662922472</v>
      </c>
      <c r="F26" s="5" t="n">
        <f aca="false">($H$7+$H$8)*(1+$H$5)^(B26)</f>
        <v>0.130112759792031</v>
      </c>
      <c r="I26" s="11"/>
      <c r="K26" s="11"/>
    </row>
    <row r="27" customFormat="false" ht="12.8" hidden="false" customHeight="false" outlineLevel="0" collapsed="false">
      <c r="A27" s="0" t="n">
        <v>2040</v>
      </c>
      <c r="B27" s="0" t="n">
        <f aca="false">A27-$A$11</f>
        <v>16</v>
      </c>
      <c r="C27" s="7" t="n">
        <f aca="false">C26*(1+$H$4)</f>
        <v>63.9954711279114</v>
      </c>
      <c r="E27" s="7" t="n">
        <f aca="false">E26*(1+$E$8)</f>
        <v>7558.5321239431</v>
      </c>
      <c r="F27" s="5" t="n">
        <f aca="false">($H$7+$H$8)*(1+$H$5)^(B27)</f>
        <v>0.131150237779852</v>
      </c>
      <c r="I27" s="11"/>
      <c r="K27" s="11"/>
    </row>
    <row r="28" customFormat="false" ht="12.8" hidden="false" customHeight="false" outlineLevel="0" collapsed="false">
      <c r="A28" s="0" t="n">
        <v>2041</v>
      </c>
      <c r="B28" s="0" t="n">
        <f aca="false">A28-$A$11</f>
        <v>17</v>
      </c>
      <c r="C28" s="7" t="n">
        <f aca="false">C27*(1+$H$4)</f>
        <v>65.9736062078682</v>
      </c>
      <c r="D28" s="7" t="n">
        <f aca="false">4*C28*(1-(L28+($H$7+$H$8)*(1+$H$5)^B28))</f>
        <v>144.16020055959</v>
      </c>
      <c r="E28" s="7" t="n">
        <f aca="false">(E27-D28)*(1+$E$8)</f>
        <v>7542.12957197765</v>
      </c>
      <c r="F28" s="5" t="n">
        <f aca="false">($H$7+$H$8)*(1+$H$5)^(B28)</f>
        <v>0.132195988288961</v>
      </c>
      <c r="H28" s="7" t="n">
        <f aca="false">C28*50*12</f>
        <v>39584.1637247209</v>
      </c>
      <c r="I28" s="11" t="n">
        <f aca="false">(H28-17005)/10000</f>
        <v>2.25791637247209</v>
      </c>
      <c r="J28" s="7" t="n">
        <f aca="false">(181.19*I28+2397)*I28+1025.38</f>
        <v>7361.3459286802</v>
      </c>
      <c r="K28" s="11" t="n">
        <f aca="false">(H28+1-17005)/10000</f>
        <v>2.25801637247209</v>
      </c>
      <c r="L28" s="14" t="n">
        <f aca="false">(181.19*K28+2397)*K28+1025.38-J28</f>
        <v>0.321524185406815</v>
      </c>
      <c r="M28" s="7" t="n">
        <f aca="false">H28*(($H$7+$H$8)*(1+$H$5)^B28)</f>
        <v>5232.86764418153</v>
      </c>
      <c r="N28" s="7" t="n">
        <f aca="false">H28-J28-M28</f>
        <v>26989.9501518592</v>
      </c>
    </row>
    <row r="29" customFormat="false" ht="12.8" hidden="false" customHeight="false" outlineLevel="0" collapsed="false">
      <c r="A29" s="0" t="n">
        <v>2042</v>
      </c>
      <c r="B29" s="0" t="n">
        <f aca="false">A29-$A$11</f>
        <v>18</v>
      </c>
      <c r="C29" s="7" t="n">
        <f aca="false">C28*(1+$H$4)</f>
        <v>68.0128865270987</v>
      </c>
      <c r="D29" s="7" t="n">
        <f aca="false">12*C29*(1-(L29+($H$7+$H$8)*(1+$H$5)^B29))</f>
        <v>441.369712188465</v>
      </c>
      <c r="E29" s="7" t="n">
        <f aca="false">(E28-D29)*(1+$E$8)</f>
        <v>7223.11363328378</v>
      </c>
      <c r="F29" s="5" t="n">
        <f aca="false">($H$7+$H$8)*(1+$H$5)^(B29)</f>
        <v>0.133250077281826</v>
      </c>
      <c r="G29" s="5"/>
      <c r="H29" s="7" t="n">
        <f aca="false">C29*50*12</f>
        <v>40807.7319162592</v>
      </c>
      <c r="I29" s="11" t="n">
        <f aca="false">(H29-17005)/10000</f>
        <v>2.38027319162592</v>
      </c>
      <c r="J29" s="7" t="n">
        <f aca="false">(181.19*I29+2397)*I29+1025.38</f>
        <v>7757.46310790194</v>
      </c>
      <c r="K29" s="11" t="n">
        <f aca="false">(H29+1-17005)/10000</f>
        <v>2.38037319162592</v>
      </c>
      <c r="L29" s="14" t="n">
        <f aca="false">(181.19*K29+2397)*K29+1025.38-J29</f>
        <v>0.325958151817758</v>
      </c>
      <c r="M29" s="7" t="n">
        <f aca="false">H29*(($H$7+$H$8)*(1+$H$5)^B29)</f>
        <v>5437.63343153757</v>
      </c>
      <c r="N29" s="7" t="n">
        <f aca="false">H29-J29-M29</f>
        <v>27612.6353768197</v>
      </c>
    </row>
    <row r="30" customFormat="false" ht="12.8" hidden="false" customHeight="false" outlineLevel="0" collapsed="false">
      <c r="A30" s="0" t="n">
        <v>2043</v>
      </c>
      <c r="B30" s="0" t="n">
        <f aca="false">A30-$A$11</f>
        <v>19</v>
      </c>
      <c r="C30" s="7" t="n">
        <f aca="false">C29*(1+$H$4)</f>
        <v>70.1152021184545</v>
      </c>
      <c r="D30" s="7" t="n">
        <f aca="false">12*C30*(1-(L30+($H$7+$H$8)*(1+$H$5)^B30))</f>
        <v>450.272749894965</v>
      </c>
      <c r="E30" s="7" t="n">
        <f aca="false">(E29-D30)*(1+$E$8)</f>
        <v>6889.54425819998</v>
      </c>
      <c r="F30" s="5" t="n">
        <f aca="false">($H$7+$H$8)*(1+$H$5)^(B30)</f>
        <v>0.134312571246878</v>
      </c>
      <c r="H30" s="7" t="n">
        <f aca="false">C30*50*12</f>
        <v>42069.1212710727</v>
      </c>
      <c r="I30" s="11" t="n">
        <f aca="false">(H30-17005)/10000</f>
        <v>2.50641212710727</v>
      </c>
      <c r="J30" s="7" t="n">
        <f aca="false">(181.19*I30+2397)*I30+1025.38</f>
        <v>8171.50388492358</v>
      </c>
      <c r="K30" s="11" t="n">
        <f aca="false">(H30+1-17005)/10000</f>
        <v>2.50651212710727</v>
      </c>
      <c r="L30" s="14" t="n">
        <f aca="false">(181.19*K30+2397)*K30+1025.38-J30</f>
        <v>0.330529174562798</v>
      </c>
      <c r="M30" s="7" t="n">
        <f aca="false">H30*(($H$7+$H$8)*(1+$H$5)^B30)</f>
        <v>5650.41184801451</v>
      </c>
      <c r="N30" s="7" t="n">
        <f aca="false">H30-J30-M30</f>
        <v>28247.2055381346</v>
      </c>
    </row>
    <row r="31" customFormat="false" ht="12.8" hidden="false" customHeight="false" outlineLevel="0" collapsed="false">
      <c r="A31" s="0" t="n">
        <v>2044</v>
      </c>
      <c r="B31" s="0" t="n">
        <f aca="false">A31-$A$11</f>
        <v>20</v>
      </c>
      <c r="C31" s="7" t="n">
        <f aca="false">C30*(1+$H$4)</f>
        <v>72.2825014367382</v>
      </c>
      <c r="D31" s="7" t="n">
        <f aca="false">12*C31*(1-(L31+($H$7+$H$8)*(1+$H$5)^B31))</f>
        <v>459.174566674196</v>
      </c>
      <c r="E31" s="7" t="n">
        <f aca="false">(E30-D31)*(1+$E$8)</f>
        <v>6541.17191723953</v>
      </c>
      <c r="F31" s="5" t="n">
        <f aca="false">($H$7+$H$8)*(1+$H$5)^(B31)</f>
        <v>0.135383537202708</v>
      </c>
      <c r="H31" s="7" t="n">
        <f aca="false">C31*50*12</f>
        <v>43369.5008620429</v>
      </c>
      <c r="I31" s="11" t="n">
        <f aca="false">(H31-17005)/10000</f>
        <v>2.63645008620429</v>
      </c>
      <c r="J31" s="7" t="n">
        <f aca="false">(181.19*I31+2397)*I31+1025.38</f>
        <v>8604.37882107797</v>
      </c>
      <c r="K31" s="11" t="n">
        <f aca="false">(H31+1-17005)/10000</f>
        <v>2.63655008620429</v>
      </c>
      <c r="L31" s="14" t="n">
        <f aca="false">(181.19*K31+2397)*K31+1025.38-J31</f>
        <v>0.335241490123735</v>
      </c>
      <c r="M31" s="7" t="n">
        <f aca="false">H31*(($H$7+$H$8)*(1+$H$5)^B31)</f>
        <v>5871.51643341925</v>
      </c>
      <c r="N31" s="7" t="n">
        <f aca="false">H31-J31-M31</f>
        <v>28893.6056075457</v>
      </c>
    </row>
    <row r="32" customFormat="false" ht="12.8" hidden="false" customHeight="false" outlineLevel="0" collapsed="false">
      <c r="A32" s="0" t="n">
        <v>2045</v>
      </c>
      <c r="B32" s="0" t="n">
        <f aca="false">A32-$A$11</f>
        <v>21</v>
      </c>
      <c r="C32" s="7" t="n">
        <f aca="false">C31*(1+$H$4)</f>
        <v>74.5167931645582</v>
      </c>
      <c r="D32" s="7" t="n">
        <f aca="false">12*C32*(1-(L32+($H$7+$H$8)*(1+$H$5)^B32))</f>
        <v>468.058599336477</v>
      </c>
      <c r="E32" s="7" t="n">
        <f aca="false">(E31-D32)*(1+$E$8)</f>
        <v>6177.75962984406</v>
      </c>
      <c r="F32" s="5" t="n">
        <f aca="false">($H$7+$H$8)*(1+$H$5)^(B32)</f>
        <v>0.136463042702288</v>
      </c>
      <c r="H32" s="7" t="n">
        <f aca="false">C32*50*12</f>
        <v>44710.0758987349</v>
      </c>
      <c r="I32" s="11" t="n">
        <f aca="false">(H32-17005)/10000</f>
        <v>2.77050758987349</v>
      </c>
      <c r="J32" s="7" t="n">
        <f aca="false">(181.19*I32+2397)*I32+1025.38</f>
        <v>9057.04900556875</v>
      </c>
      <c r="K32" s="11" t="n">
        <f aca="false">(H32+1-17005)/10000</f>
        <v>2.77060758987349</v>
      </c>
      <c r="L32" s="14" t="n">
        <f aca="false">(181.19*K32+2397)*K32+1025.38-J32</f>
        <v>0.340099465940511</v>
      </c>
      <c r="M32" s="7" t="n">
        <f aca="false">H32*(($H$7+$H$8)*(1+$H$5)^B32)</f>
        <v>6101.27299659162</v>
      </c>
      <c r="N32" s="7" t="n">
        <f aca="false">H32-J32-M32</f>
        <v>29551.7538965745</v>
      </c>
    </row>
    <row r="33" customFormat="false" ht="12.8" hidden="false" customHeight="false" outlineLevel="0" collapsed="false">
      <c r="A33" s="0" t="n">
        <v>2046</v>
      </c>
      <c r="B33" s="0" t="n">
        <f aca="false">A33-$A$11</f>
        <v>22</v>
      </c>
      <c r="C33" s="7" t="n">
        <f aca="false">C32*(1+$H$4)</f>
        <v>76.8201480740027</v>
      </c>
      <c r="D33" s="7" t="n">
        <f aca="false">12*C33*(1-(L33+($H$7+$H$8)*(1+$H$5)^B33))</f>
        <v>476.90676766982</v>
      </c>
      <c r="E33" s="7" t="n">
        <f aca="false">(E32-D33)*(1+$E$8)</f>
        <v>5799.08472377746</v>
      </c>
      <c r="F33" s="5" t="n">
        <f aca="false">($H$7+$H$8)*(1+$H$5)^(B33)</f>
        <v>0.137551155837241</v>
      </c>
      <c r="H33" s="7" t="n">
        <f aca="false">C33*50*12</f>
        <v>46092.0888444016</v>
      </c>
      <c r="I33" s="11" t="n">
        <f aca="false">(H33-17005)/10000</f>
        <v>2.90870888444016</v>
      </c>
      <c r="J33" s="7" t="n">
        <f aca="false">(181.19*I33+2397)*I33+1025.38</f>
        <v>9530.52902237444</v>
      </c>
      <c r="K33" s="11" t="n">
        <f aca="false">(H33+1-17005)/10000</f>
        <v>2.90880888444016</v>
      </c>
      <c r="L33" s="14" t="n">
        <f aca="false">(181.19*K33+2397)*K33+1025.38-J33</f>
        <v>0.345107604454824</v>
      </c>
      <c r="M33" s="7" t="n">
        <f aca="false">H33*(($H$7+$H$8)*(1+$H$5)^B33)</f>
        <v>6340.02009550027</v>
      </c>
      <c r="N33" s="7" t="n">
        <f aca="false">H33-J33-M33</f>
        <v>30221.5397265269</v>
      </c>
    </row>
    <row r="34" customFormat="false" ht="12.8" hidden="false" customHeight="false" outlineLevel="0" collapsed="false">
      <c r="A34" s="0" t="n">
        <v>2047</v>
      </c>
      <c r="B34" s="0" t="n">
        <f aca="false">A34-$A$11</f>
        <v>23</v>
      </c>
      <c r="C34" s="7" t="n">
        <f aca="false">C33*(1+$H$4)</f>
        <v>79.1947009458602</v>
      </c>
      <c r="D34" s="7" t="n">
        <f aca="false">12*C34*(1-(L34+($H$7+$H$8)*(1+$H$5)^B34))</f>
        <v>485.699365729067</v>
      </c>
      <c r="E34" s="7" t="n">
        <f aca="false">(E33-D34)*(1+$E$8)</f>
        <v>5404.94073542</v>
      </c>
      <c r="F34" s="5" t="n">
        <f aca="false">($H$7+$H$8)*(1+$H$5)^(B34)</f>
        <v>0.138647945242128</v>
      </c>
      <c r="H34" s="7" t="n">
        <f aca="false">C34*50*12</f>
        <v>47516.8205675161</v>
      </c>
      <c r="I34" s="11" t="n">
        <f aca="false">(H34-17005)/10000</f>
        <v>3.05118205675161</v>
      </c>
      <c r="J34" s="7" t="n">
        <f aca="false">(181.19*I34+2397)*I34+1025.38</f>
        <v>10025.8900970661</v>
      </c>
      <c r="K34" s="11" t="n">
        <f aca="false">(H34+1-17005)/10000</f>
        <v>3.05128205675161</v>
      </c>
      <c r="L34" s="14" t="n">
        <f aca="false">(181.19*K34+2397)*K34+1025.38-J34</f>
        <v>0.350270547274704</v>
      </c>
      <c r="M34" s="7" t="n">
        <f aca="false">H34*(($H$7+$H$8)*(1+$H$5)^B34)</f>
        <v>6588.109536125</v>
      </c>
      <c r="N34" s="7" t="n">
        <f aca="false">H34-J34-M34</f>
        <v>30902.8209343251</v>
      </c>
    </row>
    <row r="35" customFormat="false" ht="12.8" hidden="false" customHeight="false" outlineLevel="0" collapsed="false">
      <c r="A35" s="0" t="n">
        <v>2048</v>
      </c>
      <c r="B35" s="0" t="n">
        <f aca="false">A35-$A$11</f>
        <v>24</v>
      </c>
      <c r="C35" s="7" t="n">
        <f aca="false">C34*(1+$H$4)</f>
        <v>81.6426525481629</v>
      </c>
      <c r="D35" s="7" t="n">
        <f aca="false">12*C35*(1-(L35+($H$7+$H$8)*(1+$H$5)^B35))</f>
        <v>494.414945919805</v>
      </c>
      <c r="E35" s="7" t="n">
        <f aca="false">(E34-D35)*(1+$E$8)</f>
        <v>4995.13946072012</v>
      </c>
      <c r="F35" s="5" t="n">
        <f aca="false">($H$7+$H$8)*(1+$H$5)^(B35)</f>
        <v>0.13975348009878</v>
      </c>
      <c r="H35" s="7" t="n">
        <f aca="false">C35*50*12</f>
        <v>48985.5915288978</v>
      </c>
      <c r="I35" s="11" t="n">
        <f aca="false">(H35-17005)/10000</f>
        <v>3.19805915288978</v>
      </c>
      <c r="J35" s="7" t="n">
        <f aca="false">(181.19*I35+2397)*I35+1025.38</f>
        <v>10544.2634346366</v>
      </c>
      <c r="K35" s="11" t="n">
        <f aca="false">(H35+1-17005)/10000</f>
        <v>3.19815915288978</v>
      </c>
      <c r="L35" s="14" t="n">
        <f aca="false">(181.19*K35+2397)*K35+1025.38-J35</f>
        <v>0.355593079482787</v>
      </c>
      <c r="M35" s="7" t="n">
        <f aca="false">H35*(($H$7+$H$8)*(1+$H$5)^B35)</f>
        <v>6845.90689086079</v>
      </c>
      <c r="N35" s="7" t="n">
        <f aca="false">H35-J35-M35</f>
        <v>31595.4212034004</v>
      </c>
    </row>
    <row r="36" customFormat="false" ht="12.8" hidden="false" customHeight="false" outlineLevel="0" collapsed="false">
      <c r="A36" s="0" t="n">
        <v>2049</v>
      </c>
      <c r="B36" s="0" t="n">
        <f aca="false">A36-$A$11</f>
        <v>25</v>
      </c>
      <c r="C36" s="7" t="n">
        <f aca="false">C35*(1+$H$4)</f>
        <v>84.166271675889</v>
      </c>
      <c r="D36" s="7" t="n">
        <f aca="false">12*C36*(1-(L36+($H$7+$H$8)*(1+$H$5)^B36))</f>
        <v>503.03019542916</v>
      </c>
      <c r="E36" s="7" t="n">
        <f aca="false">(E35-D36)*(1+$E$8)</f>
        <v>4569.51316718473</v>
      </c>
      <c r="F36" s="5" t="n">
        <f aca="false">($H$7+$H$8)*(1+$H$5)^(B36)</f>
        <v>0.140867830140664</v>
      </c>
      <c r="H36" s="7" t="n">
        <f aca="false">C36*50*12</f>
        <v>50499.7630055334</v>
      </c>
      <c r="I36" s="11" t="n">
        <f aca="false">(H36-17005)/10000</f>
        <v>3.34947630055334</v>
      </c>
      <c r="J36" s="7" t="n">
        <f aca="false">(181.19*I36+2397)*I36+1025.38</f>
        <v>11086.8437601314</v>
      </c>
      <c r="K36" s="11" t="n">
        <f aca="false">(H36+1-17005)/10000</f>
        <v>3.34957630055334</v>
      </c>
      <c r="L36" s="14" t="n">
        <f aca="false">(181.19*K36+2397)*K36+1025.38-J36</f>
        <v>0.361080134076474</v>
      </c>
      <c r="M36" s="7" t="n">
        <f aca="false">H36*(($H$7+$H$8)*(1+$H$5)^B36)</f>
        <v>7113.79203720726</v>
      </c>
      <c r="N36" s="7" t="n">
        <f aca="false">H36-J36-M36</f>
        <v>32299.1272081948</v>
      </c>
    </row>
    <row r="37" customFormat="false" ht="12.8" hidden="false" customHeight="false" outlineLevel="0" collapsed="false">
      <c r="A37" s="0" t="n">
        <v>2050</v>
      </c>
      <c r="B37" s="0" t="n">
        <f aca="false">A37-$A$11</f>
        <v>26</v>
      </c>
      <c r="C37" s="7" t="n">
        <f aca="false">C36*(1+$H$4)</f>
        <v>86.7678972537125</v>
      </c>
      <c r="D37" s="7" t="n">
        <f aca="false">12*C37*(1-(L37+($H$7+$H$8)*(1+$H$5)^B37))</f>
        <v>511.519804514947</v>
      </c>
      <c r="E37" s="7" t="n">
        <f aca="false">(E36-D37)*(1+$E$8)</f>
        <v>4127.91697796487</v>
      </c>
      <c r="F37" s="5" t="n">
        <f aca="false">($H$7+$H$8)*(1+$H$5)^(B37)</f>
        <v>0.141991065657278</v>
      </c>
      <c r="H37" s="7" t="n">
        <f aca="false">C37*50*12</f>
        <v>52060.7383522275</v>
      </c>
      <c r="I37" s="11" t="n">
        <f aca="false">(H37-17005)/10000</f>
        <v>3.50557383522275</v>
      </c>
      <c r="J37" s="7" t="n">
        <f aca="false">(181.19*I37+2397)*I37+1025.38</f>
        <v>11654.8930746025</v>
      </c>
      <c r="K37" s="11" t="n">
        <f aca="false">(H37+1-17005)/10000</f>
        <v>3.50567383522275</v>
      </c>
      <c r="L37" s="14" t="n">
        <f aca="false">(181.19*K37+2397)*K37+1025.38-J37</f>
        <v>0.366736796542682</v>
      </c>
      <c r="M37" s="7" t="n">
        <f aca="false">H37*(($H$7+$H$8)*(1+$H$5)^B37)</f>
        <v>7392.15971753749</v>
      </c>
      <c r="N37" s="7" t="n">
        <f aca="false">H37-J37-M37</f>
        <v>33013.6855600875</v>
      </c>
    </row>
    <row r="38" customFormat="false" ht="12.8" hidden="false" customHeight="false" outlineLevel="0" collapsed="false">
      <c r="A38" s="0" t="n">
        <v>2051</v>
      </c>
      <c r="B38" s="0" t="n">
        <f aca="false">A38-$A$11</f>
        <v>27</v>
      </c>
      <c r="C38" s="7" t="n">
        <f aca="false">C37*(1+$H$4)</f>
        <v>89.449940503751</v>
      </c>
      <c r="D38" s="7" t="n">
        <f aca="false">12*C38*(1-(L38+($H$7+$H$8)*(1+$H$5)^B38))</f>
        <v>519.856326170342</v>
      </c>
      <c r="E38" s="7" t="n">
        <f aca="false">(E37-D38)*(1+$E$8)</f>
        <v>3670.23143977517</v>
      </c>
      <c r="F38" s="5" t="n">
        <f aca="false">($H$7+$H$8)*(1+$H$5)^(B38)</f>
        <v>0.143123257498586</v>
      </c>
      <c r="H38" s="7" t="n">
        <f aca="false">C38*50*12</f>
        <v>53669.9643022506</v>
      </c>
      <c r="I38" s="11" t="n">
        <f aca="false">(H38-17005)/10000</f>
        <v>3.66649643022506</v>
      </c>
      <c r="J38" s="7" t="n">
        <f aca="false">(181.19*I38+2397)*I38+1025.38</f>
        <v>12249.7446396897</v>
      </c>
      <c r="K38" s="11" t="n">
        <f aca="false">(H38+1-17005)/10000</f>
        <v>3.66659643022506</v>
      </c>
      <c r="L38" s="14" t="n">
        <f aca="false">(181.19*K38+2397)*K38+1025.38-J38</f>
        <v>0.372568309536291</v>
      </c>
      <c r="M38" s="7" t="n">
        <f aca="false">H38*(($H$7+$H$8)*(1+$H$5)^B38)</f>
        <v>7681.42012077094</v>
      </c>
      <c r="N38" s="7" t="n">
        <f aca="false">H38-J38-M38</f>
        <v>33738.79954179</v>
      </c>
    </row>
    <row r="39" customFormat="false" ht="12.8" hidden="false" customHeight="false" outlineLevel="0" collapsed="false">
      <c r="A39" s="0" t="n">
        <v>2052</v>
      </c>
      <c r="B39" s="0" t="n">
        <f aca="false">A39-$A$11</f>
        <v>28</v>
      </c>
      <c r="C39" s="7" t="n">
        <f aca="false">C38*(1+$H$4)</f>
        <v>92.2148871803189</v>
      </c>
      <c r="D39" s="7" t="n">
        <f aca="false">12*C39*(1-(L39+($H$7+$H$8)*(1+$H$5)^B39))</f>
        <v>528.010026472605</v>
      </c>
      <c r="E39" s="7" t="n">
        <f aca="false">(E38-D39)*(1+$E$8)</f>
        <v>3196.36528729136</v>
      </c>
      <c r="F39" s="5" t="n">
        <f aca="false">($H$7+$H$8)*(1+$H$5)^(B39)</f>
        <v>0.144264477079489</v>
      </c>
      <c r="H39" s="7" t="n">
        <f aca="false">C39*50*12</f>
        <v>55328.9323081913</v>
      </c>
      <c r="I39" s="11" t="n">
        <f aca="false">(H39-17005)/10000</f>
        <v>3.83239323081913</v>
      </c>
      <c r="J39" s="7" t="n">
        <f aca="false">(181.19*I39+2397)*I39+1025.38</f>
        <v>12872.8072049586</v>
      </c>
      <c r="K39" s="11" t="n">
        <f aca="false">(H39+1-17005)/10000</f>
        <v>3.83249323081913</v>
      </c>
      <c r="L39" s="14" t="n">
        <f aca="false">(181.19*K39+2397)*K39+1025.38-J39</f>
        <v>0.378580077798688</v>
      </c>
      <c r="M39" s="7" t="n">
        <f aca="false">H39*(($H$7+$H$8)*(1+$H$5)^B39)</f>
        <v>7981.99948680767</v>
      </c>
      <c r="N39" s="7" t="n">
        <f aca="false">H39-J39-M39</f>
        <v>34474.1256164251</v>
      </c>
    </row>
    <row r="40" customFormat="false" ht="12.8" hidden="false" customHeight="false" outlineLevel="0" collapsed="false">
      <c r="A40" s="0" t="n">
        <v>2053</v>
      </c>
      <c r="B40" s="0" t="n">
        <f aca="false">A40-$A$11</f>
        <v>29</v>
      </c>
      <c r="C40" s="7" t="n">
        <f aca="false">C39*(1+$H$4)</f>
        <v>95.0652998737584</v>
      </c>
      <c r="D40" s="7" t="n">
        <f aca="false">12*C40*(1-(L40+($H$7+$H$8)*(1+$H$5)^B40))</f>
        <v>535.948725242587</v>
      </c>
      <c r="E40" s="7" t="n">
        <f aca="false">(E39-D40)*(1+$E$8)</f>
        <v>2706.25841726732</v>
      </c>
      <c r="F40" s="5" t="n">
        <f aca="false">($H$7+$H$8)*(1+$H$5)^(B40)</f>
        <v>0.145414796384327</v>
      </c>
      <c r="H40" s="7" t="n">
        <f aca="false">C40*50*12</f>
        <v>57039.179924255</v>
      </c>
      <c r="I40" s="11" t="n">
        <f aca="false">(H40-17005)/10000</f>
        <v>4.0034179924255</v>
      </c>
      <c r="J40" s="7" t="n">
        <f aca="false">(181.19*I40+2397)*I40+1025.38</f>
        <v>13525.5694930079</v>
      </c>
      <c r="K40" s="11" t="n">
        <f aca="false">(H40+1-17005)/10000</f>
        <v>4.0035179924255</v>
      </c>
      <c r="L40" s="14" t="n">
        <f aca="false">(181.19*K40+2397)*K40+1025.38-J40</f>
        <v>0.384777673112694</v>
      </c>
      <c r="M40" s="7" t="n">
        <f aca="false">H40*(($H$7+$H$8)*(1+$H$5)^B40)</f>
        <v>8294.34073461452</v>
      </c>
      <c r="N40" s="7" t="n">
        <f aca="false">H40-J40-M40</f>
        <v>35219.2696966326</v>
      </c>
    </row>
    <row r="41" customFormat="false" ht="12.8" hidden="false" customHeight="false" outlineLevel="0" collapsed="false">
      <c r="A41" s="0" t="n">
        <v>2054</v>
      </c>
      <c r="B41" s="0" t="n">
        <f aca="false">A41-$A$11</f>
        <v>30</v>
      </c>
      <c r="C41" s="7" t="n">
        <f aca="false">C40*(1+$H$4)</f>
        <v>98.0038203854836</v>
      </c>
      <c r="D41" s="7" t="n">
        <f aca="false">12*C41*(1-(L41+($H$7+$H$8)*(1+$H$5)^B41))</f>
        <v>543.637626194304</v>
      </c>
      <c r="E41" s="7" t="n">
        <f aca="false">(E40-D41)*(1+$E$8)</f>
        <v>2199.88508667666</v>
      </c>
      <c r="F41" s="5" t="n">
        <f aca="false">($H$7+$H$8)*(1+$H$5)^(B41)</f>
        <v>0.146574287971419</v>
      </c>
      <c r="H41" s="7" t="n">
        <f aca="false">C41*50*12</f>
        <v>58802.2922312901</v>
      </c>
      <c r="I41" s="11" t="n">
        <f aca="false">(H41-17005)/10000</f>
        <v>4.17972922312901</v>
      </c>
      <c r="J41" s="7" t="n">
        <f aca="false">(181.19*I41+2397)*I41+1025.38</f>
        <v>14209.604958293</v>
      </c>
      <c r="K41" s="11" t="n">
        <f aca="false">(H41+1-17005)/10000</f>
        <v>4.17982922312901</v>
      </c>
      <c r="L41" s="14" t="n">
        <f aca="false">(181.19*K41+2397)*K41+1025.38-J41</f>
        <v>0.391166839486687</v>
      </c>
      <c r="M41" s="7" t="n">
        <f aca="false">H41*(($H$7+$H$8)*(1+$H$5)^B41)</f>
        <v>8618.90411488865</v>
      </c>
      <c r="N41" s="7" t="n">
        <f aca="false">H41-J41-M41</f>
        <v>35973.7831581085</v>
      </c>
    </row>
    <row r="42" customFormat="false" ht="12.8" hidden="false" customHeight="false" outlineLevel="0" collapsed="false">
      <c r="A42" s="0" t="n">
        <v>2055</v>
      </c>
      <c r="B42" s="0" t="n">
        <f aca="false">A42-$A$11</f>
        <v>31</v>
      </c>
      <c r="C42" s="7" t="n">
        <f aca="false">C41*(1+$H$4)</f>
        <v>101.033172176438</v>
      </c>
      <c r="D42" s="7" t="n">
        <f aca="false">12*C42*(1-(L42+($H$7+$H$8)*(1+$H$5)^B42))</f>
        <v>551.039135980745</v>
      </c>
      <c r="E42" s="7" t="n">
        <f aca="false">(E41-D42)*(1+$E$8)</f>
        <v>1677.2573500338</v>
      </c>
      <c r="F42" s="5" t="n">
        <f aca="false">($H$7+$H$8)*(1+$H$5)^(B42)</f>
        <v>0.147743024977643</v>
      </c>
      <c r="H42" s="7" t="n">
        <f aca="false">C42*50*12</f>
        <v>60619.9033058627</v>
      </c>
      <c r="I42" s="11" t="n">
        <f aca="false">(H42-17005)/10000</f>
        <v>4.36149033058627</v>
      </c>
      <c r="J42" s="7" t="n">
        <f aca="false">(181.19*I42+2397)*I42+1025.38</f>
        <v>14926.5768366044</v>
      </c>
      <c r="K42" s="11" t="n">
        <f aca="false">(H42+1-17005)/10000</f>
        <v>4.36159033058627</v>
      </c>
      <c r="L42" s="14" t="n">
        <f aca="false">(181.19*K42+2397)*K42+1025.38-J42</f>
        <v>0.397753498498787</v>
      </c>
      <c r="M42" s="7" t="n">
        <f aca="false">H42*(($H$7+$H$8)*(1+$H$5)^B42)</f>
        <v>8956.16788826036</v>
      </c>
      <c r="N42" s="7" t="n">
        <f aca="false">H42-J42-M42</f>
        <v>36737.158580998</v>
      </c>
    </row>
    <row r="43" customFormat="false" ht="12.8" hidden="false" customHeight="false" outlineLevel="0" collapsed="false">
      <c r="A43" s="0" t="n">
        <v>2056</v>
      </c>
      <c r="B43" s="0" t="n">
        <f aca="false">A43-$A$11</f>
        <v>32</v>
      </c>
      <c r="C43" s="7" t="n">
        <f aca="false">C42*(1+$H$4)</f>
        <v>104.156162891235</v>
      </c>
      <c r="D43" s="7" t="n">
        <f aca="false">12*C43*(1-(L43+($H$7+$H$8)*(1+$H$5)^B43))</f>
        <v>558.112671497413</v>
      </c>
      <c r="E43" s="7" t="n">
        <f aca="false">(E42-D43)*(1+$E$8)</f>
        <v>1138.42875196081</v>
      </c>
      <c r="F43" s="5" t="n">
        <f aca="false">($H$7+$H$8)*(1+$H$5)^(B43)</f>
        <v>0.148921081123046</v>
      </c>
      <c r="H43" s="7" t="n">
        <f aca="false">C43*50*12</f>
        <v>62493.6977347408</v>
      </c>
      <c r="I43" s="11" t="n">
        <f aca="false">(H43-17005)/10000</f>
        <v>4.54886977347408</v>
      </c>
      <c r="J43" s="7" t="n">
        <f aca="false">(181.19*I43+2397)*I43+1025.38</f>
        <v>15678.2435031991</v>
      </c>
      <c r="K43" s="11" t="n">
        <f aca="false">(H43+1-17005)/10000</f>
        <v>4.54896977347408</v>
      </c>
      <c r="L43" s="14" t="n">
        <f aca="false">(181.19*K43+2397)*K43+1025.38-J43</f>
        <v>0.404543754750193</v>
      </c>
      <c r="M43" s="7" t="n">
        <f aca="false">H43*(($H$7+$H$8)*(1+$H$5)^B43)</f>
        <v>9306.62903003445</v>
      </c>
      <c r="N43" s="7" t="n">
        <f aca="false">H43-J43-M43</f>
        <v>37508.8252015072</v>
      </c>
    </row>
    <row r="44" customFormat="false" ht="12.8" hidden="false" customHeight="false" outlineLevel="0" collapsed="false">
      <c r="A44" s="0" t="n">
        <v>2057</v>
      </c>
      <c r="B44" s="0" t="n">
        <f aca="false">A44-$A$11</f>
        <v>33</v>
      </c>
      <c r="C44" s="7" t="n">
        <f aca="false">C43*(1+$H$4)</f>
        <v>107.375686960321</v>
      </c>
      <c r="D44" s="7" t="n">
        <f aca="false">12*C44*(1-(L44+($H$7+$H$8)*(1+$H$5)^B44))</f>
        <v>564.814454562187</v>
      </c>
      <c r="E44" s="7" t="n">
        <f aca="false">(E43-D44)*(1+$E$8)</f>
        <v>583.498292239033</v>
      </c>
      <c r="F44" s="5" t="n">
        <f aca="false">($H$7+$H$8)*(1+$H$5)^(B44)</f>
        <v>0.150108530715496</v>
      </c>
      <c r="H44" s="7" t="n">
        <f aca="false">C44*50*12</f>
        <v>64425.4121761927</v>
      </c>
      <c r="I44" s="11" t="n">
        <f aca="false">(H44-17005)/10000</f>
        <v>4.74204121761927</v>
      </c>
      <c r="J44" s="7" t="n">
        <f aca="false">(181.19*I44+2397)*I44+1025.38</f>
        <v>16466.4641587038</v>
      </c>
      <c r="K44" s="11" t="n">
        <f aca="false">(H44+1-17005)/10000</f>
        <v>4.74214121761927</v>
      </c>
      <c r="L44" s="14" t="n">
        <f aca="false">(181.19*K44+2397)*K44+1025.38-J44</f>
        <v>0.411543901544064</v>
      </c>
      <c r="M44" s="7" t="n">
        <f aca="false">H44*(($H$7+$H$8)*(1+$H$5)^B44)</f>
        <v>9670.80396250854</v>
      </c>
      <c r="N44" s="7" t="n">
        <f aca="false">H44-J44-M44</f>
        <v>38288.1440549803</v>
      </c>
    </row>
    <row r="45" customFormat="false" ht="12.8" hidden="false" customHeight="false" outlineLevel="0" collapsed="false">
      <c r="A45" s="0" t="n">
        <v>2058</v>
      </c>
      <c r="B45" s="0" t="n">
        <f aca="false">A45-$A$11</f>
        <v>34</v>
      </c>
      <c r="C45" s="7" t="n">
        <f aca="false">C44*(1+$H$4)</f>
        <v>110.694728282575</v>
      </c>
      <c r="D45" s="7" t="n">
        <f aca="false">12*C45*(1-(L45+($H$7+$H$8)*(1+$H$5)^B45))</f>
        <v>571.097293270149</v>
      </c>
      <c r="E45" s="7" t="n">
        <f aca="false">(E44-D45)*(1+$E$8)</f>
        <v>12.6146815956595</v>
      </c>
      <c r="F45" s="5" t="n">
        <f aca="false">($H$7+$H$8)*(1+$H$5)^(B45)</f>
        <v>0.15130544865537</v>
      </c>
      <c r="H45" s="7" t="n">
        <f aca="false">C45*50*12</f>
        <v>66416.8369695452</v>
      </c>
      <c r="I45" s="11" t="n">
        <f aca="false">(H45-17005)/10000</f>
        <v>4.94118369695452</v>
      </c>
      <c r="J45" s="7" t="n">
        <f aca="false">(181.19*I45+2397)*I45+1025.38</f>
        <v>17293.204863098</v>
      </c>
      <c r="K45" s="11" t="n">
        <f aca="false">(H45+1-17005)/10000</f>
        <v>4.94128369695452</v>
      </c>
      <c r="L45" s="14" t="n">
        <f aca="false">(181.19*K45+2397)*K45+1025.38-J45</f>
        <v>0.418760426709923</v>
      </c>
      <c r="M45" s="7" t="n">
        <f aca="false">H45*(($H$7+$H$8)*(1+$H$5)^B45)</f>
        <v>10049.2293159476</v>
      </c>
      <c r="N45" s="7" t="n">
        <f aca="false">H45-J45-M45</f>
        <v>39074.4027904996</v>
      </c>
    </row>
    <row r="46" customFormat="false" ht="12.8" hidden="false" customHeight="false" outlineLevel="0" collapsed="false">
      <c r="A46" s="0" t="n">
        <v>2059</v>
      </c>
      <c r="B46" s="0" t="n">
        <f aca="false">A46-$A$11</f>
        <v>35</v>
      </c>
      <c r="C46" s="7" t="n">
        <f aca="false">C45*(1+$H$4)</f>
        <v>114.116362990825</v>
      </c>
      <c r="D46" s="7" t="n">
        <f aca="false">12*C46*(1-(L46+($H$7+$H$8)*(1+$H$5)^B46))</f>
        <v>576.910349113585</v>
      </c>
      <c r="E46" s="7" t="n">
        <f aca="false">(E45-D46)*(1+$E$8)</f>
        <v>-574.019092285246</v>
      </c>
      <c r="F46" s="5" t="n">
        <f aca="false">($H$7+$H$8)*(1+$H$5)^(B46)</f>
        <v>0.152511910440272</v>
      </c>
      <c r="H46" s="7" t="n">
        <f aca="false">C46*50*12</f>
        <v>68469.8177944949</v>
      </c>
      <c r="I46" s="11" t="n">
        <f aca="false">(H46-17005)/10000</f>
        <v>5.14648177944949</v>
      </c>
      <c r="J46" s="7" t="n">
        <f aca="false">(181.19*I46+2397)*I46+1025.38</f>
        <v>18160.5449393578</v>
      </c>
      <c r="K46" s="11" t="n">
        <f aca="false">(H46+1-17005)/10000</f>
        <v>5.14658177944949</v>
      </c>
      <c r="L46" s="14" t="n">
        <f aca="false">(181.19*K46+2397)*K46+1025.38-J46</f>
        <v>0.426200018628151</v>
      </c>
      <c r="M46" s="7" t="n">
        <f aca="false">H46*(($H$7+$H$8)*(1+$H$5)^B46)</f>
        <v>10442.4627193358</v>
      </c>
      <c r="N46" s="7" t="n">
        <f aca="false">H46-J46-M46</f>
        <v>39866.8101358013</v>
      </c>
    </row>
    <row r="47" customFormat="false" ht="12.8" hidden="false" customHeight="false" outlineLevel="0" collapsed="false">
      <c r="A47" s="0" t="n">
        <v>2060</v>
      </c>
      <c r="B47" s="0" t="n">
        <f aca="false">A47-$A$11</f>
        <v>36</v>
      </c>
      <c r="C47" s="7" t="n">
        <f aca="false">C46*(1+$H$4)</f>
        <v>117.643762302848</v>
      </c>
      <c r="D47" s="7" t="n">
        <f aca="false">12*C47*(1-(L47+($H$7+$H$8)*(1+$H$5)^B47))</f>
        <v>582.198889037252</v>
      </c>
      <c r="E47" s="7" t="n">
        <f aca="false">(E46-D47)*(1+$E$8)</f>
        <v>-1176.14086785725</v>
      </c>
      <c r="F47" s="5" t="n">
        <f aca="false">($H$7+$H$8)*(1+$H$5)^(B47)</f>
        <v>0.153727992169806</v>
      </c>
      <c r="H47" s="7" t="n">
        <f aca="false">C47*50*12</f>
        <v>70586.2573817091</v>
      </c>
      <c r="I47" s="11" t="n">
        <f aca="false">(H47-17005)/10000</f>
        <v>5.3581257381709</v>
      </c>
      <c r="J47" s="7" t="n">
        <f aca="false">(181.19*I47+2397)*I47+1025.38</f>
        <v>19070.6837696816</v>
      </c>
      <c r="K47" s="11" t="n">
        <f aca="false">(H47+1-17005)/10000</f>
        <v>5.35822573817091</v>
      </c>
      <c r="L47" s="14" t="n">
        <f aca="false">(181.19*K47+2397)*K47+1025.38-J47</f>
        <v>0.433869572403637</v>
      </c>
      <c r="M47" s="7" t="n">
        <f aca="false">H47*(($H$7+$H$8)*(1+$H$5)^B47)</f>
        <v>10851.0836220713</v>
      </c>
      <c r="N47" s="7" t="n">
        <f aca="false">H47-J47-M47</f>
        <v>40664.4899899562</v>
      </c>
    </row>
    <row r="48" customFormat="false" ht="12.8" hidden="false" customHeight="false" outlineLevel="0" collapsed="false">
      <c r="A48" s="0" t="n">
        <v>2061</v>
      </c>
      <c r="B48" s="0" t="n">
        <f aca="false">A48-$A$11</f>
        <v>37</v>
      </c>
      <c r="C48" s="7" t="n">
        <f aca="false">C47*(1+$H$4)</f>
        <v>121.280195460504</v>
      </c>
      <c r="D48" s="7" t="n">
        <f aca="false">12*C48*(1-(L48+($H$7+$H$8)*(1+$H$5)^B48))</f>
        <v>586.904021338922</v>
      </c>
      <c r="E48" s="7" t="n">
        <f aca="false">(E47-D48)*(1+$E$8)</f>
        <v>-1793.42405977693</v>
      </c>
      <c r="F48" s="5" t="n">
        <f aca="false">($H$7+$H$8)*(1+$H$5)^(B48)</f>
        <v>0.154953770550366</v>
      </c>
      <c r="H48" s="7" t="n">
        <f aca="false">C48*50*12</f>
        <v>72768.1172763026</v>
      </c>
      <c r="I48" s="11" t="n">
        <f aca="false">(H48-17005)/10000</f>
        <v>5.57631172763026</v>
      </c>
      <c r="J48" s="7" t="n">
        <f aca="false">(181.19*I48+2397)*I48+1025.38</f>
        <v>20025.9480086526</v>
      </c>
      <c r="K48" s="11" t="n">
        <f aca="false">(H48+1-17005)/10000</f>
        <v>5.57641172763026</v>
      </c>
      <c r="L48" s="14" t="n">
        <f aca="false">(181.19*K48+2397)*K48+1025.38-J48</f>
        <v>0.441776196290448</v>
      </c>
      <c r="M48" s="7" t="n">
        <f aca="false">H48*(($H$7+$H$8)*(1+$H$5)^B48)</f>
        <v>11275.6941478143</v>
      </c>
      <c r="N48" s="7" t="n">
        <f aca="false">H48-J48-M48</f>
        <v>41466.4751198357</v>
      </c>
    </row>
    <row r="49" customFormat="false" ht="12.8" hidden="false" customHeight="false" outlineLevel="0" collapsed="false">
      <c r="A49" s="0" t="n">
        <v>2062</v>
      </c>
      <c r="B49" s="0" t="n">
        <f aca="false">A49-$A$11</f>
        <v>38</v>
      </c>
      <c r="C49" s="7" t="n">
        <f aca="false">C48*(1+$H$4)</f>
        <v>125.029032759708</v>
      </c>
      <c r="D49" s="7" t="n">
        <f aca="false">12*C49*(1-(L49+($H$7+$H$8)*(1+$H$5)^B49))</f>
        <v>590.962414570054</v>
      </c>
      <c r="E49" s="7" t="n">
        <f aca="false">(E48-D49)*(1+$E$8)</f>
        <v>-2425.47203256419</v>
      </c>
      <c r="F49" s="5" t="n">
        <f aca="false">($H$7+$H$8)*(1+$H$5)^(B49)</f>
        <v>0.15618932289998</v>
      </c>
      <c r="H49" s="7" t="n">
        <f aca="false">C49*50*12</f>
        <v>75017.4196558249</v>
      </c>
      <c r="I49" s="11" t="n">
        <f aca="false">(H49-17005)/10000</f>
        <v>5.80124196558249</v>
      </c>
      <c r="J49" s="7" t="n">
        <f aca="false">(181.19*I49+2397)*I49+1025.38</f>
        <v>21028.799239212</v>
      </c>
      <c r="K49" s="11" t="n">
        <f aca="false">(H49+1-17005)/10000</f>
        <v>5.80134196558249</v>
      </c>
      <c r="L49" s="14" t="n">
        <f aca="false">(181.19*K49+2397)*K49+1025.38-J49</f>
        <v>0.449927218243829</v>
      </c>
      <c r="M49" s="7" t="n">
        <f aca="false">H49*(($H$7+$H$8)*(1+$H$5)^B49)</f>
        <v>11716.919981747</v>
      </c>
      <c r="N49" s="7" t="n">
        <f aca="false">H49-J49-M49</f>
        <v>42271.7004348659</v>
      </c>
    </row>
    <row r="50" customFormat="false" ht="12.8" hidden="false" customHeight="false" outlineLevel="0" collapsed="false">
      <c r="A50" s="0" t="n">
        <v>2063</v>
      </c>
      <c r="B50" s="0" t="n">
        <f aca="false">A50-$A$11</f>
        <v>39</v>
      </c>
      <c r="C50" s="7" t="n">
        <f aca="false">C49*(1+$H$4)</f>
        <v>128.893748674069</v>
      </c>
      <c r="D50" s="7" t="n">
        <f aca="false">12*C50*(1-(L50+($H$7+$H$8)*(1+$H$5)^B50))</f>
        <v>594.305998123003</v>
      </c>
      <c r="E50" s="7" t="n">
        <f aca="false">(E49-D50)*(1+$E$8)</f>
        <v>-3071.81207274275</v>
      </c>
      <c r="F50" s="5" t="n">
        <f aca="false">($H$7+$H$8)*(1+$H$5)^(B50)</f>
        <v>0.157434727153187</v>
      </c>
      <c r="H50" s="7" t="n">
        <f aca="false">C50*50*12</f>
        <v>77336.2492044412</v>
      </c>
      <c r="I50" s="11" t="n">
        <f aca="false">(H50-17005)/10000</f>
        <v>6.03312492044412</v>
      </c>
      <c r="J50" s="7" t="n">
        <f aca="false">(181.19*I50+2397)*I50+1025.38</f>
        <v>22081.8420989314</v>
      </c>
      <c r="K50" s="11" t="n">
        <f aca="false">(H50+1-17005)/10000</f>
        <v>6.03322492044412</v>
      </c>
      <c r="L50" s="14" t="n">
        <f aca="false">(181.19*K50+2397)*K50+1025.38-J50</f>
        <v>0.45833019276688</v>
      </c>
      <c r="M50" s="7" t="n">
        <f aca="false">H50*(($H$7+$H$8)*(1+$H$5)^B50)</f>
        <v>12175.411292552</v>
      </c>
      <c r="N50" s="7" t="n">
        <f aca="false">H50-J50-M50</f>
        <v>43078.9958129577</v>
      </c>
    </row>
    <row r="51" customFormat="false" ht="12.8" hidden="false" customHeight="false" outlineLevel="0" collapsed="false">
      <c r="A51" s="0" t="n">
        <v>2064</v>
      </c>
      <c r="B51" s="0" t="n">
        <f aca="false">A51-$A$11</f>
        <v>40</v>
      </c>
      <c r="C51" s="7" t="n">
        <f aca="false">C50*(1+$H$4)</f>
        <v>132.877925075078</v>
      </c>
      <c r="D51" s="7" t="n">
        <f aca="false">12*C51*(1-(L51+($H$7+$H$8)*(1+$H$5)^B51))</f>
        <v>596.861643684827</v>
      </c>
      <c r="E51" s="7" t="n">
        <f aca="false">(E50-D51)*(1+$E$8)</f>
        <v>-3731.88893307887</v>
      </c>
      <c r="F51" s="5" t="n">
        <f aca="false">($H$7+$H$8)*(1+$H$5)^(B51)</f>
        <v>0.158690061865947</v>
      </c>
      <c r="H51" s="7" t="n">
        <f aca="false">C51*50*12</f>
        <v>79726.7550450468</v>
      </c>
      <c r="I51" s="11" t="n">
        <f aca="false">(H51-17005)/10000</f>
        <v>6.27217550450468</v>
      </c>
      <c r="J51" s="7" t="n">
        <f aca="false">(181.19*I51+2397)*I51+1025.38</f>
        <v>23187.8329057888</v>
      </c>
      <c r="K51" s="11" t="n">
        <f aca="false">(H51+1-17005)/10000</f>
        <v>6.27227550450468</v>
      </c>
      <c r="L51" s="14" t="n">
        <f aca="false">(181.19*K51+2397)*K51+1025.38-J51</f>
        <v>0.46699290782999</v>
      </c>
      <c r="M51" s="7" t="n">
        <f aca="false">H51*(($H$7+$H$8)*(1+$H$5)^B51)</f>
        <v>12651.8436904697</v>
      </c>
      <c r="N51" s="7" t="n">
        <f aca="false">H51-J51-M51</f>
        <v>43887.0784487883</v>
      </c>
    </row>
    <row r="52" customFormat="false" ht="12.8" hidden="false" customHeight="false" outlineLevel="0" collapsed="false">
      <c r="A52" s="0" t="n">
        <v>2065</v>
      </c>
      <c r="B52" s="0" t="n">
        <f aca="false">A52-$A$11</f>
        <v>41</v>
      </c>
      <c r="C52" s="7" t="n">
        <f aca="false">C51*(1+$H$4)</f>
        <v>136.985254551839</v>
      </c>
      <c r="D52" s="7" t="n">
        <f aca="false">12*C52*(1-(L52+($H$7+$H$8)*(1+$H$5)^B52))</f>
        <v>598.550825884473</v>
      </c>
      <c r="E52" s="7" t="n">
        <f aca="false">(E51-D52)*(1+$E$8)</f>
        <v>-4405.05792038021</v>
      </c>
      <c r="F52" s="5" t="n">
        <f aca="false">($H$7+$H$8)*(1+$H$5)^(B52)</f>
        <v>0.159955406220605</v>
      </c>
      <c r="H52" s="7" t="n">
        <f aca="false">C52*50*12</f>
        <v>82191.1527311033</v>
      </c>
      <c r="I52" s="11" t="n">
        <f aca="false">(H52-17005)/10000</f>
        <v>6.51861527311033</v>
      </c>
      <c r="J52" s="7" t="n">
        <f aca="false">(181.19*I52+2397)*I52+1025.38</f>
        <v>24349.6888144782</v>
      </c>
      <c r="K52" s="11" t="n">
        <f aca="false">(H52+1-17005)/10000</f>
        <v>6.51871527311033</v>
      </c>
      <c r="L52" s="14" t="n">
        <f aca="false">(181.19*K52+2397)*K52+1025.38-J52</f>
        <v>0.475923392168625</v>
      </c>
      <c r="M52" s="7" t="n">
        <f aca="false">H52*(($H$7+$H$8)*(1+$H$5)^B52)</f>
        <v>13146.9192228435</v>
      </c>
      <c r="N52" s="7" t="n">
        <f aca="false">H52-J52-M52</f>
        <v>44694.5446937817</v>
      </c>
    </row>
    <row r="53" customFormat="false" ht="12.8" hidden="false" customHeight="false" outlineLevel="0" collapsed="false">
      <c r="A53" s="0" t="n">
        <v>2066</v>
      </c>
      <c r="B53" s="0" t="n">
        <f aca="false">A53-$A$11</f>
        <v>42</v>
      </c>
      <c r="C53" s="7" t="n">
        <f aca="false">C52*(1+$H$4)</f>
        <v>141.219543833407</v>
      </c>
      <c r="D53" s="7" t="n">
        <f aca="false">12*C53*(1-(L53+($H$7+$H$8)*(1+$H$5)^B53))</f>
        <v>599.289261284549</v>
      </c>
      <c r="E53" s="7" t="n">
        <f aca="false">(E52-D53)*(1+$E$8)</f>
        <v>-5090.57749696117</v>
      </c>
      <c r="F53" s="5" t="n">
        <f aca="false">($H$7+$H$8)*(1+$H$5)^(B53)</f>
        <v>0.16123084003088</v>
      </c>
      <c r="H53" s="7" t="n">
        <f aca="false">C53*50*12</f>
        <v>84731.7263000439</v>
      </c>
      <c r="I53" s="11" t="n">
        <f aca="false">(H53-17005)/10000</f>
        <v>6.77267263000439</v>
      </c>
      <c r="J53" s="7" t="n">
        <f aca="false">(181.19*I53+2397)*I53+1025.38</f>
        <v>25570.4975362168</v>
      </c>
      <c r="K53" s="11" t="n">
        <f aca="false">(H53+1-17005)/10000</f>
        <v>6.77277263000439</v>
      </c>
      <c r="L53" s="14" t="n">
        <f aca="false">(181.19*K53+2397)*K53+1025.38-J53</f>
        <v>0.485129922664783</v>
      </c>
      <c r="M53" s="7" t="n">
        <f aca="false">H53*(($H$7+$H$8)*(1+$H$5)^B53)</f>
        <v>13661.3674086227</v>
      </c>
      <c r="N53" s="7" t="n">
        <f aca="false">H53-J53-M53</f>
        <v>45499.8613552045</v>
      </c>
    </row>
    <row r="54" customFormat="false" ht="12.8" hidden="false" customHeight="false" outlineLevel="0" collapsed="false">
      <c r="A54" s="0" t="n">
        <v>2067</v>
      </c>
      <c r="B54" s="0" t="n">
        <f aca="false">A54-$A$11</f>
        <v>43</v>
      </c>
      <c r="C54" s="7" t="n">
        <f aca="false">C53*(1+$H$4)</f>
        <v>145.584717316917</v>
      </c>
      <c r="D54" s="7" t="n">
        <f aca="false">12*C54*(1-(L54+($H$7+$H$8)*(1+$H$5)^B54))</f>
        <v>598.986523953108</v>
      </c>
      <c r="E54" s="7" t="n">
        <f aca="false">(E53-D54)*(1+$E$8)</f>
        <v>-5787.6013635711</v>
      </c>
      <c r="F54" s="5" t="n">
        <f aca="false">($H$7+$H$8)*(1+$H$5)^(B54)</f>
        <v>0.162516443746897</v>
      </c>
      <c r="H54" s="7" t="n">
        <f aca="false">C54*50*12</f>
        <v>87350.8303901505</v>
      </c>
      <c r="I54" s="11" t="n">
        <f aca="false">(H54-17005)/10000</f>
        <v>7.03458303901505</v>
      </c>
      <c r="J54" s="7" t="n">
        <f aca="false">(181.19*I54+2397)*I54+1025.38</f>
        <v>26853.5276570768</v>
      </c>
      <c r="K54" s="11" t="n">
        <f aca="false">(H54+1-17005)/10000</f>
        <v>7.03468303901505</v>
      </c>
      <c r="L54" s="14" t="n">
        <f aca="false">(181.19*K54+2397)*K54+1025.38-J54</f>
        <v>0.494621032063151</v>
      </c>
      <c r="M54" s="7" t="n">
        <f aca="false">H54*(($H$7+$H$8)*(1+$H$5)^B54)</f>
        <v>14195.9463133456</v>
      </c>
      <c r="N54" s="7" t="n">
        <f aca="false">H54-J54-M54</f>
        <v>46301.3564197281</v>
      </c>
    </row>
    <row r="55" customFormat="false" ht="12.8" hidden="false" customHeight="false" outlineLevel="0" collapsed="false">
      <c r="A55" s="0" t="n">
        <v>2068</v>
      </c>
      <c r="B55" s="0" t="n">
        <f aca="false">A55-$A$11</f>
        <v>44</v>
      </c>
      <c r="C55" s="7" t="n">
        <f aca="false">C54*(1+$H$4)</f>
        <v>150.084820704774</v>
      </c>
      <c r="D55" s="7" t="n">
        <f aca="false">12*C55*(1-(L55+($H$7+$H$8)*(1+$H$5)^B55))</f>
        <v>597.545636404961</v>
      </c>
      <c r="E55" s="7" t="n">
        <f aca="false">(E54-D55)*(1+$E$8)</f>
        <v>-6495.16998979562</v>
      </c>
      <c r="F55" s="5" t="n">
        <f aca="false">($H$7+$H$8)*(1+$H$5)^(B55)</f>
        <v>0.163812298460269</v>
      </c>
      <c r="H55" s="7" t="n">
        <f aca="false">C55*50*12</f>
        <v>90050.8924228643</v>
      </c>
      <c r="I55" s="11" t="n">
        <f aca="false">(H55-17005)/10000</f>
        <v>7.30458924228643</v>
      </c>
      <c r="J55" s="7" t="n">
        <f aca="false">(181.19*I55+2397)*I55+1025.38</f>
        <v>28202.2395920536</v>
      </c>
      <c r="K55" s="11" t="n">
        <f aca="false">(H55+1-17005)/10000</f>
        <v>7.30468924228643</v>
      </c>
      <c r="L55" s="14" t="n">
        <f aca="false">(181.19*K55+2397)*K55+1025.38-J55</f>
        <v>0.50440551686188</v>
      </c>
      <c r="M55" s="7" t="n">
        <f aca="false">H55*(($H$7+$H$8)*(1+$H$5)^B55)</f>
        <v>14751.4436661878</v>
      </c>
      <c r="N55" s="7" t="n">
        <f aca="false">H55-J55-M55</f>
        <v>47097.2091646229</v>
      </c>
    </row>
    <row r="56" customFormat="false" ht="12.8" hidden="false" customHeight="false" outlineLevel="0" collapsed="false">
      <c r="A56" s="0" t="n">
        <v>2069</v>
      </c>
      <c r="B56" s="0" t="n">
        <f aca="false">A56-$A$11</f>
        <v>45</v>
      </c>
      <c r="C56" s="7" t="n">
        <f aca="false">C55*(1+$H$4)</f>
        <v>154.724024754256</v>
      </c>
      <c r="D56" s="7" t="n">
        <f aca="false">12*C56*(1-(L56+($H$7+$H$8)*(1+$H$5)^B56))</f>
        <v>594.862634267342</v>
      </c>
      <c r="E56" s="7" t="n">
        <f aca="false">(E55-D56)*(1+$E$8)</f>
        <v>-7212.20155568201</v>
      </c>
      <c r="F56" s="5" t="n">
        <f aca="false">($H$7+$H$8)*(1+$H$5)^(B56)</f>
        <v>0.165118485909206</v>
      </c>
      <c r="H56" s="7" t="n">
        <f aca="false">C56*50*12</f>
        <v>92834.4148525536</v>
      </c>
      <c r="I56" s="11" t="n">
        <f aca="false">(H56-17005)/10000</f>
        <v>7.58294148525536</v>
      </c>
      <c r="J56" s="7" t="n">
        <f aca="false">(181.19*I56+2397)*I56+1025.38</f>
        <v>29620.2972144092</v>
      </c>
      <c r="K56" s="11" t="n">
        <f aca="false">(H56+1-17005)/10000</f>
        <v>7.58304148525536</v>
      </c>
      <c r="L56" s="14" t="n">
        <f aca="false">(181.19*K56+2397)*K56+1025.38-J56</f>
        <v>0.514492445439828</v>
      </c>
      <c r="M56" s="7" t="n">
        <f aca="false">H56*(($H$7+$H$8)*(1+$H$5)^B56)</f>
        <v>15328.6780207207</v>
      </c>
      <c r="N56" s="7" t="n">
        <f aca="false">H56-J56-M56</f>
        <v>47885.4396174237</v>
      </c>
    </row>
    <row r="57" customFormat="false" ht="12.8" hidden="false" customHeight="false" outlineLevel="0" collapsed="false">
      <c r="A57" s="0" t="n">
        <v>2070</v>
      </c>
      <c r="B57" s="0" t="n">
        <f aca="false">A57-$A$11</f>
        <v>46</v>
      </c>
      <c r="C57" s="7" t="n">
        <f aca="false">C56*(1+$H$4)</f>
        <v>159.506629143037</v>
      </c>
      <c r="D57" s="7" t="n">
        <f aca="false">12*C57*(1-(L57+($H$7+$H$8)*(1+$H$5)^B57))</f>
        <v>590.826102848658</v>
      </c>
      <c r="E57" s="7" t="n">
        <f aca="false">(E56-D57)*(1+$E$8)</f>
        <v>-7937.48226586226</v>
      </c>
      <c r="F57" s="5" t="n">
        <f aca="false">($H$7+$H$8)*(1+$H$5)^(B57)</f>
        <v>0.166435088483672</v>
      </c>
      <c r="H57" s="7" t="n">
        <f aca="false">C57*50*12</f>
        <v>95703.9774858224</v>
      </c>
      <c r="I57" s="11" t="n">
        <f aca="false">(H57-17005)/10000</f>
        <v>7.86989774858224</v>
      </c>
      <c r="J57" s="7" t="n">
        <f aca="false">(181.19*I57+2397)*I57+1025.38</f>
        <v>31111.5802022988</v>
      </c>
      <c r="K57" s="11" t="n">
        <f aca="false">(H57+1-17005)/10000</f>
        <v>7.86999774858224</v>
      </c>
      <c r="L57" s="14" t="n">
        <f aca="false">(181.19*K57+2397)*K57+1025.38-J57</f>
        <v>0.524891166511225</v>
      </c>
      <c r="M57" s="7" t="n">
        <f aca="false">H57*(($H$7+$H$8)*(1+$H$5)^B57)</f>
        <v>15928.4999610922</v>
      </c>
      <c r="N57" s="7" t="n">
        <f aca="false">H57-J57-M57</f>
        <v>48663.8973224314</v>
      </c>
    </row>
    <row r="58" customFormat="false" ht="12.8" hidden="false" customHeight="false" outlineLevel="0" collapsed="false">
      <c r="A58" s="0" t="n">
        <v>2071</v>
      </c>
      <c r="B58" s="0" t="n">
        <f aca="false">A58-$A$11</f>
        <v>47</v>
      </c>
      <c r="C58" s="7" t="n">
        <f aca="false">C57*(1+$H$4)</f>
        <v>164.437066454184</v>
      </c>
      <c r="D58" s="7" t="n">
        <f aca="false">12*C58*(1-(L58+($H$7+$H$8)*(1+$H$5)^B58))</f>
        <v>585.316684133863</v>
      </c>
      <c r="E58" s="7" t="n">
        <f aca="false">(E57-D58)*(1+$E$8)</f>
        <v>-8669.65599527843</v>
      </c>
      <c r="F58" s="5" t="n">
        <f aca="false">($H$7+$H$8)*(1+$H$5)^(B58)</f>
        <v>0.167762189230585</v>
      </c>
      <c r="H58" s="7" t="n">
        <f aca="false">C58*50*12</f>
        <v>98662.2398725107</v>
      </c>
      <c r="I58" s="11" t="n">
        <f aca="false">(H58-17005)/10000</f>
        <v>8.16572398725107</v>
      </c>
      <c r="J58" s="7" t="n">
        <f aca="false">(181.19*I58+2397)*I58+1025.38</f>
        <v>32680.1971473158</v>
      </c>
      <c r="K58" s="11" t="n">
        <f aca="false">(H58+1-17005)/10000</f>
        <v>8.16582398725107</v>
      </c>
      <c r="L58" s="14" t="n">
        <f aca="false">(181.19*K58+2397)*K58+1025.38-J58</f>
        <v>0.535611317751318</v>
      </c>
      <c r="M58" s="7" t="n">
        <f aca="false">H58*(($H$7+$H$8)*(1+$H$5)^B58)</f>
        <v>16551.7933554055</v>
      </c>
      <c r="N58" s="7" t="n">
        <f aca="false">H58-J58-M58</f>
        <v>49430.2493697895</v>
      </c>
    </row>
    <row r="59" customFormat="false" ht="12.8" hidden="false" customHeight="false" outlineLevel="0" collapsed="false">
      <c r="A59" s="0" t="n">
        <v>2072</v>
      </c>
      <c r="B59" s="0" t="n">
        <f aca="false">A59-$A$11</f>
        <v>48</v>
      </c>
      <c r="C59" s="7" t="n">
        <f aca="false">C58*(1+$H$4)</f>
        <v>169.519906284335</v>
      </c>
      <c r="D59" s="7" t="n">
        <f aca="false">12*C59*(1-(L59+($H$7+$H$8)*(1+$H$5)^B59))</f>
        <v>578.206552103305</v>
      </c>
      <c r="E59" s="7" t="n">
        <f aca="false">(E58-D59)*(1+$E$8)</f>
        <v>-9407.21322277058</v>
      </c>
      <c r="F59" s="5" t="n">
        <f aca="false">($H$7+$H$8)*(1+$H$5)^(B59)</f>
        <v>0.169099871859049</v>
      </c>
      <c r="H59" s="7" t="n">
        <f aca="false">C59*50*12</f>
        <v>101711.943770601</v>
      </c>
      <c r="I59" s="11" t="n">
        <f aca="false">(H59-17005)/10000</f>
        <v>8.4706943770601</v>
      </c>
      <c r="J59" s="7" t="n">
        <f aca="false">(181.19*I59+2397)*I59+1025.38</f>
        <v>34330.4994723766</v>
      </c>
      <c r="K59" s="11" t="n">
        <f aca="false">(H59+1-17005)/10000</f>
        <v>8.4707943770601</v>
      </c>
      <c r="L59" s="14" t="n">
        <f aca="false">(181.19*K59+2397)*K59+1025.38-J59</f>
        <v>0.546662834727613</v>
      </c>
      <c r="M59" s="7" t="n">
        <f aca="false">H59*(($H$7+$H$8)*(1+$H$5)^B59)</f>
        <v>17199.4766581434</v>
      </c>
      <c r="N59" s="7" t="n">
        <f aca="false">H59-J59-M59</f>
        <v>50181.967640081</v>
      </c>
    </row>
    <row r="60" customFormat="false" ht="12.8" hidden="false" customHeight="false" outlineLevel="0" collapsed="false">
      <c r="A60" s="0" t="n">
        <v>2073</v>
      </c>
      <c r="B60" s="0" t="n">
        <f aca="false">A60-$A$11</f>
        <v>49</v>
      </c>
      <c r="C60" s="7" t="n">
        <f aca="false">C59*(1+$H$4)</f>
        <v>174.759859478863</v>
      </c>
      <c r="D60" s="7" t="n">
        <f aca="false">12*C60*(1-(L60+($H$7+$H$8)*(1+$H$5)^B60))</f>
        <v>569.358854316177</v>
      </c>
      <c r="E60" s="7" t="n">
        <f aca="false">(E59-D60)*(1+$E$8)</f>
        <v>-10148.47920594</v>
      </c>
      <c r="F60" s="5" t="n">
        <f aca="false">($H$7+$H$8)*(1+$H$5)^(B60)</f>
        <v>0.170448220745642</v>
      </c>
      <c r="H60" s="7" t="n">
        <f aca="false">C60*50*12</f>
        <v>104855.915687318</v>
      </c>
      <c r="I60" s="11" t="n">
        <f aca="false">(H60-17005)/10000</f>
        <v>8.78509156873177</v>
      </c>
      <c r="J60" s="7" t="n">
        <f aca="false">(181.19*I60+2397)*I60+1025.38</f>
        <v>36067.0962093369</v>
      </c>
      <c r="K60" s="11" t="n">
        <f aca="false">(H60+1-17005)/10000</f>
        <v>8.78519156873177</v>
      </c>
      <c r="L60" s="14" t="n">
        <f aca="false">(181.19*K60+2397)*K60+1025.38-J60</f>
        <v>0.558055960165802</v>
      </c>
      <c r="M60" s="7" t="n">
        <f aca="false">H60*(($H$7+$H$8)*(1+$H$5)^B60)</f>
        <v>17872.5042635583</v>
      </c>
      <c r="N60" s="7" t="n">
        <f aca="false">H60-J60-M60</f>
        <v>50916.3152144224</v>
      </c>
    </row>
    <row r="61" customFormat="false" ht="12.8" hidden="false" customHeight="false" outlineLevel="0" collapsed="false">
      <c r="A61" s="0" t="n">
        <v>2074</v>
      </c>
      <c r="B61" s="0" t="n">
        <f aca="false">A61-$A$11</f>
        <v>50</v>
      </c>
      <c r="C61" s="7" t="n">
        <f aca="false">C60*(1+$H$4)</f>
        <v>180.161782497954</v>
      </c>
      <c r="D61" s="7" t="n">
        <f aca="false">12*C61*(1-(L61+($H$7+$H$8)*(1+$H$5)^B61))</f>
        <v>558.627118033539</v>
      </c>
      <c r="E61" s="7" t="n">
        <f aca="false">(E60-D61)*(1+$E$8)</f>
        <v>-10891.6013481419</v>
      </c>
      <c r="F61" s="5" t="n">
        <f aca="false">($H$7+$H$8)*(1+$H$5)^(B61)</f>
        <v>0.171807320939731</v>
      </c>
      <c r="H61" s="7" t="n">
        <f aca="false">C61*50*12</f>
        <v>108097.069498772</v>
      </c>
      <c r="I61" s="11" t="n">
        <f aca="false">(H61-17005)/10000</f>
        <v>9.10920694987723</v>
      </c>
      <c r="J61" s="7" t="n">
        <f aca="false">(181.19*I61+2397)*I61+1025.38</f>
        <v>37894.8696898745</v>
      </c>
      <c r="K61" s="11" t="n">
        <f aca="false">(H61+1-17005)/10000</f>
        <v>9.10930694987724</v>
      </c>
      <c r="L61" s="14" t="n">
        <f aca="false">(181.19*K61+2397)*K61+1025.38-J61</f>
        <v>0.56980125336122</v>
      </c>
      <c r="M61" s="7" t="n">
        <f aca="false">H61*(($H$7+$H$8)*(1+$H$5)^B61)</f>
        <v>18571.86791202</v>
      </c>
      <c r="N61" s="7" t="n">
        <f aca="false">H61-J61-M61</f>
        <v>51630.3318968778</v>
      </c>
    </row>
    <row r="62" customFormat="false" ht="12.8" hidden="false" customHeight="false" outlineLevel="0" collapsed="false">
      <c r="A62" s="0" t="n">
        <v>2075</v>
      </c>
      <c r="B62" s="0" t="n">
        <f aca="false">A62-$A$11</f>
        <v>51</v>
      </c>
      <c r="C62" s="7" t="n">
        <f aca="false">C61*(1+$H$4)</f>
        <v>185.73068191764</v>
      </c>
      <c r="D62" s="7" t="n">
        <f aca="false">12*C62*(1-(L62+($H$7+$H$8)*(1+$H$5)^B62))</f>
        <v>545.854618168389</v>
      </c>
      <c r="E62" s="7" t="n">
        <f aca="false">(E61-D62)*(1+$E$8)</f>
        <v>-11634.5357048579</v>
      </c>
      <c r="F62" s="5" t="n">
        <f aca="false">($H$7+$H$8)*(1+$H$5)^(B62)</f>
        <v>0.173177258168842</v>
      </c>
      <c r="H62" s="7" t="n">
        <f aca="false">C62*50*12</f>
        <v>111438.409150584</v>
      </c>
      <c r="I62" s="11" t="n">
        <f aca="false">(H62-17005)/10000</f>
        <v>9.44334091505837</v>
      </c>
      <c r="J62" s="7" t="n">
        <f aca="false">(181.19*I62+2397)*I62+1025.38</f>
        <v>39818.9922065269</v>
      </c>
      <c r="K62" s="11" t="n">
        <f aca="false">(H62+1-17005)/10000</f>
        <v>9.44344091505837</v>
      </c>
      <c r="L62" s="14" t="n">
        <f aca="false">(181.19*K62+2397)*K62+1025.38-J62</f>
        <v>0.581909599975916</v>
      </c>
      <c r="M62" s="7" t="n">
        <f aca="false">H62*(($H$7+$H$8)*(1+$H$5)^B62)</f>
        <v>19298.5981513957</v>
      </c>
      <c r="N62" s="7" t="n">
        <f aca="false">H62-J62-M62</f>
        <v>52320.8187926611</v>
      </c>
    </row>
    <row r="63" customFormat="false" ht="12.8" hidden="false" customHeight="false" outlineLevel="0" collapsed="false">
      <c r="A63" s="0" t="n">
        <v>2076</v>
      </c>
      <c r="B63" s="0" t="n">
        <f aca="false">A63-$A$11</f>
        <v>52</v>
      </c>
      <c r="C63" s="7" t="n">
        <f aca="false">C62*(1+$H$4)</f>
        <v>191.47171906996</v>
      </c>
      <c r="D63" s="7" t="n">
        <f aca="false">12*C63*(1-(L63+($H$7+$H$8)*(1+$H$5)^B63))</f>
        <v>530.873704607342</v>
      </c>
      <c r="E63" s="7" t="n">
        <f aca="false">(E62-D63)*(1+$E$8)</f>
        <v>-12375.032573288</v>
      </c>
      <c r="F63" s="5" t="n">
        <f aca="false">($H$7+$H$8)*(1+$H$5)^(B63)</f>
        <v>0.174558118844063</v>
      </c>
      <c r="H63" s="7" t="n">
        <f aca="false">C63*50*12</f>
        <v>114883.031441976</v>
      </c>
      <c r="I63" s="11" t="n">
        <f aca="false">(H63-17005)/10000</f>
        <v>9.78780314419757</v>
      </c>
      <c r="J63" s="7" t="n">
        <f aca="false">(181.19*I63+2397)*I63+1025.38</f>
        <v>41844.9437043267</v>
      </c>
      <c r="K63" s="11" t="n">
        <f aca="false">(H63+1-17005)/10000</f>
        <v>9.78790314419757</v>
      </c>
      <c r="L63" s="14" t="n">
        <f aca="false">(181.19*K63+2397)*K63+1025.38-J63</f>
        <v>0.594392222235911</v>
      </c>
      <c r="M63" s="7" t="n">
        <f aca="false">H63*(($H$7+$H$8)*(1+$H$5)^B63)</f>
        <v>20053.7658556147</v>
      </c>
      <c r="N63" s="7" t="n">
        <f aca="false">H63-J63-M63</f>
        <v>52984.3218820344</v>
      </c>
    </row>
    <row r="64" customFormat="false" ht="12.8" hidden="false" customHeight="false" outlineLevel="0" collapsed="false">
      <c r="A64" s="0" t="n">
        <v>2077</v>
      </c>
      <c r="B64" s="0" t="n">
        <f aca="false">A64-$A$11</f>
        <v>53</v>
      </c>
      <c r="C64" s="7" t="n">
        <f aca="false">C63*(1+$H$4)</f>
        <v>197.390214826556</v>
      </c>
      <c r="D64" s="7" t="n">
        <f aca="false">12*C64*(1-(L64+($H$7+$H$8)*(1+$H$5)^B64))</f>
        <v>513.50508710838</v>
      </c>
      <c r="E64" s="7" t="n">
        <f aca="false">(E63-D64)*(1+$E$8)</f>
        <v>-13110.6211062127</v>
      </c>
      <c r="F64" s="5" t="n">
        <f aca="false">($H$7+$H$8)*(1+$H$5)^(B64)</f>
        <v>0.175949990065499</v>
      </c>
      <c r="H64" s="7" t="n">
        <f aca="false">C64*50*12</f>
        <v>118434.128895933</v>
      </c>
      <c r="I64" s="11" t="n">
        <f aca="false">(H64-17005)/10000</f>
        <v>10.1429128895933</v>
      </c>
      <c r="J64" s="7" t="n">
        <f aca="false">(181.19*I64+2397)*I64+1025.38</f>
        <v>43978.5305672575</v>
      </c>
      <c r="K64" s="11" t="n">
        <f aca="false">(H64+1-17005)/10000</f>
        <v>10.1430128895933</v>
      </c>
      <c r="L64" s="14" t="n">
        <f aca="false">(181.19*K64+2397)*K64+1025.38-J64</f>
        <v>0.607260689197574</v>
      </c>
      <c r="M64" s="7" t="n">
        <f aca="false">H64*(($H$7+$H$8)*(1+$H$5)^B64)</f>
        <v>20838.4838026555</v>
      </c>
      <c r="N64" s="7" t="n">
        <f aca="false">H64-J64-M64</f>
        <v>53617.1145260202</v>
      </c>
    </row>
    <row r="65" customFormat="false" ht="12.8" hidden="false" customHeight="false" outlineLevel="0" collapsed="false">
      <c r="A65" s="0" t="n">
        <v>2078</v>
      </c>
      <c r="B65" s="0" t="n">
        <f aca="false">A65-$A$11</f>
        <v>54</v>
      </c>
      <c r="C65" s="7" t="n">
        <f aca="false">C64*(1+$H$4)</f>
        <v>203.491654530127</v>
      </c>
      <c r="D65" s="7" t="n">
        <f aca="false">12*C65*(1-(L65+($H$7+$H$8)*(1+$H$5)^B65))</f>
        <v>493.557074147086</v>
      </c>
      <c r="E65" s="7" t="n">
        <f aca="false">(E64-D65)*(1+$E$8)</f>
        <v>-13838.5928864656</v>
      </c>
      <c r="F65" s="5" t="n">
        <f aca="false">($H$7+$H$8)*(1+$H$5)^(B65)</f>
        <v>0.177352959627762</v>
      </c>
      <c r="H65" s="7" t="n">
        <f aca="false">C65*50*12</f>
        <v>122094.992718076</v>
      </c>
      <c r="I65" s="11" t="n">
        <f aca="false">(H65-17005)/10000</f>
        <v>10.5089992718076</v>
      </c>
      <c r="J65" s="7" t="n">
        <f aca="false">(181.19*I65+2397)*I65+1025.38</f>
        <v>46225.9055677733</v>
      </c>
      <c r="K65" s="11" t="n">
        <f aca="false">(H65+1-17005)/10000</f>
        <v>10.5090992718076</v>
      </c>
      <c r="L65" s="14" t="n">
        <f aca="false">(181.19*K65+2397)*K65+1025.38-J65</f>
        <v>0.620526927516039</v>
      </c>
      <c r="M65" s="7" t="n">
        <f aca="false">H65*(($H$7+$H$8)*(1+$H$5)^B65)</f>
        <v>21653.9083142809</v>
      </c>
      <c r="N65" s="7" t="n">
        <f aca="false">H65-J65-M65</f>
        <v>54215.178836022</v>
      </c>
    </row>
    <row r="66" customFormat="false" ht="12.8" hidden="false" customHeight="false" outlineLevel="0" collapsed="false">
      <c r="A66" s="0" t="n">
        <v>2079</v>
      </c>
      <c r="B66" s="0" t="n">
        <f aca="false">A66-$A$11</f>
        <v>55</v>
      </c>
      <c r="C66" s="7" t="n">
        <f aca="false">C65*(1+$H$4)</f>
        <v>209.781693078322</v>
      </c>
      <c r="D66" s="7" t="n">
        <f aca="false">12*C66*(1-(L66+($H$7+$H$8)*(1+$H$5)^B66))</f>
        <v>470.82476323932</v>
      </c>
      <c r="E66" s="7" t="n">
        <f aca="false">(E65-D66)*(1+$E$8)</f>
        <v>-14555.9843947467</v>
      </c>
      <c r="F66" s="5" t="n">
        <f aca="false">($H$7+$H$8)*(1+$H$5)^(B66)</f>
        <v>0.178767116025512</v>
      </c>
      <c r="H66" s="7" t="n">
        <f aca="false">C66*50*12</f>
        <v>125869.015846993</v>
      </c>
      <c r="I66" s="11" t="n">
        <f aca="false">(H66-17005)/10000</f>
        <v>10.8864015846993</v>
      </c>
      <c r="J66" s="7" t="n">
        <f aca="false">(181.19*I66+2397)*I66+1025.38</f>
        <v>48593.5890518876</v>
      </c>
      <c r="K66" s="11" t="n">
        <f aca="false">(H66+1-17005)/10000</f>
        <v>10.8865015846993</v>
      </c>
      <c r="L66" s="14" t="n">
        <f aca="false">(181.19*K66+2397)*K66+1025.38-J66</f>
        <v>0.634203232526488</v>
      </c>
      <c r="M66" s="7" t="n">
        <f aca="false">H66*(($H$7+$H$8)*(1+$H$5)^B66)</f>
        <v>22501.2409599364</v>
      </c>
      <c r="N66" s="7" t="n">
        <f aca="false">H66-J66-M66</f>
        <v>54774.1858351693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6.84"/>
    <col collapsed="false" customWidth="true" hidden="false" outlineLevel="0" max="3" min="3" style="0" width="15.71"/>
    <col collapsed="false" customWidth="true" hidden="false" outlineLevel="0" max="4" min="4" style="0" width="18.78"/>
    <col collapsed="false" customWidth="true" hidden="false" outlineLevel="0" max="5" min="5" style="0" width="17.24"/>
    <col collapsed="false" customWidth="true" hidden="false" outlineLevel="0" max="7" min="7" style="0" width="29.77"/>
    <col collapsed="false" customWidth="true" hidden="false" outlineLevel="0" max="8" min="8" style="0" width="14.88"/>
  </cols>
  <sheetData>
    <row r="1" customFormat="false" ht="12.8" hidden="false" customHeight="false" outlineLevel="0" collapsed="false">
      <c r="B1" s="0" t="s">
        <v>0</v>
      </c>
      <c r="C1" s="1" t="n">
        <v>8436.588</v>
      </c>
    </row>
    <row r="2" customFormat="false" ht="12.8" hidden="false" customHeight="false" outlineLevel="0" collapsed="false">
      <c r="B2" s="0" t="s">
        <v>27</v>
      </c>
      <c r="C2" s="1" t="n">
        <v>48</v>
      </c>
    </row>
    <row r="3" customFormat="false" ht="12.8" hidden="false" customHeight="false" outlineLevel="0" collapsed="false">
      <c r="B3" s="0" t="s">
        <v>2</v>
      </c>
      <c r="C3" s="2" t="n">
        <f aca="false">1-C2*0.003</f>
        <v>0.856</v>
      </c>
    </row>
    <row r="4" customFormat="false" ht="12.8" hidden="false" customHeight="false" outlineLevel="0" collapsed="false">
      <c r="B4" s="0" t="s">
        <v>3</v>
      </c>
      <c r="C4" s="3" t="n">
        <f aca="false">C1/C3</f>
        <v>9855.82710280374</v>
      </c>
      <c r="G4" s="0" t="s">
        <v>4</v>
      </c>
      <c r="H4" s="4" t="n">
        <f aca="false">'historische Entwicklungen'!I31</f>
        <v>0.0206070319778608</v>
      </c>
    </row>
    <row r="5" customFormat="false" ht="12.8" hidden="false" customHeight="false" outlineLevel="0" collapsed="false">
      <c r="B5" s="0" t="s">
        <v>5</v>
      </c>
      <c r="C5" s="4" t="n">
        <v>0.94</v>
      </c>
      <c r="G5" s="0" t="s">
        <v>6</v>
      </c>
      <c r="H5" s="4" t="n">
        <f aca="false">'historische Entwicklungen'!H31</f>
        <v>0.0106315782247051</v>
      </c>
    </row>
    <row r="6" customFormat="false" ht="12.8" hidden="false" customHeight="false" outlineLevel="0" collapsed="false">
      <c r="B6" s="0" t="s">
        <v>7</v>
      </c>
      <c r="C6" s="4" t="n">
        <v>0.42</v>
      </c>
      <c r="D6" s="0" t="s">
        <v>28</v>
      </c>
      <c r="E6" s="4" t="n">
        <f aca="false">'historische Entwicklungen'!J30/100</f>
        <v>0.0234038461538462</v>
      </c>
      <c r="H6" s="5"/>
    </row>
    <row r="7" customFormat="false" ht="12.8" hidden="false" customHeight="false" outlineLevel="0" collapsed="false">
      <c r="B7" s="0" t="s">
        <v>9</v>
      </c>
      <c r="C7" s="5" t="n">
        <f aca="false">C6*1.055</f>
        <v>0.4431</v>
      </c>
      <c r="D7" s="0" t="s">
        <v>10</v>
      </c>
      <c r="E7" s="4" t="n">
        <f aca="false">0.25*(1+0.055)</f>
        <v>0.26375</v>
      </c>
      <c r="G7" s="0" t="s">
        <v>29</v>
      </c>
      <c r="H7" s="4" t="n">
        <v>0.0815</v>
      </c>
      <c r="I7" s="6" t="s">
        <v>12</v>
      </c>
    </row>
    <row r="8" customFormat="false" ht="12.8" hidden="false" customHeight="false" outlineLevel="0" collapsed="false">
      <c r="B8" s="0" t="s">
        <v>13</v>
      </c>
      <c r="C8" s="7" t="n">
        <f aca="false">C4*(1-C5*C7)</f>
        <v>5750.73713290654</v>
      </c>
      <c r="D8" s="0" t="s">
        <v>14</v>
      </c>
      <c r="E8" s="5" t="n">
        <f aca="false">E6*(1-$E$7)</f>
        <v>0.0172310817307692</v>
      </c>
      <c r="G8" s="0" t="s">
        <v>15</v>
      </c>
      <c r="H8" s="4" t="n">
        <v>0.034</v>
      </c>
    </row>
    <row r="9" customFormat="false" ht="12.8" hidden="false" customHeight="false" outlineLevel="0" collapsed="false">
      <c r="C9" s="7"/>
      <c r="E9" s="5"/>
    </row>
    <row r="10" customFormat="false" ht="34.3" hidden="false" customHeight="true" outlineLevel="0" collapsed="false">
      <c r="C10" s="0" t="s">
        <v>16</v>
      </c>
      <c r="D10" s="8" t="s">
        <v>17</v>
      </c>
      <c r="E10" s="9" t="s">
        <v>18</v>
      </c>
      <c r="F10" s="0" t="s">
        <v>19</v>
      </c>
      <c r="H10" s="10" t="s">
        <v>20</v>
      </c>
      <c r="I10" s="11" t="s">
        <v>21</v>
      </c>
      <c r="J10" s="0" t="s">
        <v>22</v>
      </c>
      <c r="K10" s="11" t="s">
        <v>23</v>
      </c>
      <c r="L10" s="10" t="s">
        <v>24</v>
      </c>
      <c r="M10" s="10" t="s">
        <v>25</v>
      </c>
      <c r="N10" s="12" t="s">
        <v>26</v>
      </c>
      <c r="O10" s="10" t="s">
        <v>30</v>
      </c>
    </row>
    <row r="11" customFormat="false" ht="12.8" hidden="false" customHeight="false" outlineLevel="0" collapsed="false">
      <c r="A11" s="0" t="n">
        <v>2024</v>
      </c>
      <c r="C11" s="13" t="n">
        <v>39.32</v>
      </c>
      <c r="D11" s="6" t="n">
        <v>37.6</v>
      </c>
      <c r="E11" s="7" t="n">
        <f aca="false">C8</f>
        <v>5750.73713290654</v>
      </c>
      <c r="F11" s="5" t="n">
        <f aca="false">($H$7+$H$8)*(1+$H$5)^(B11)</f>
        <v>0.1155</v>
      </c>
      <c r="I11" s="11"/>
      <c r="K11" s="11"/>
    </row>
    <row r="12" customFormat="false" ht="12.8" hidden="false" customHeight="false" outlineLevel="0" collapsed="false">
      <c r="A12" s="0" t="n">
        <v>2025</v>
      </c>
      <c r="B12" s="0" t="n">
        <f aca="false">A12-$A$11</f>
        <v>1</v>
      </c>
      <c r="C12" s="7" t="n">
        <f aca="false">C11*(1+$H$4)</f>
        <v>40.1302684973695</v>
      </c>
      <c r="E12" s="7" t="n">
        <f aca="false">E11*(1+$E$8)</f>
        <v>5849.82855445583</v>
      </c>
      <c r="F12" s="5" t="n">
        <f aca="false">($H$7+$H$8)*(1+$H$5)^(B12)</f>
        <v>0.116727947284953</v>
      </c>
      <c r="I12" s="11"/>
      <c r="K12" s="11"/>
    </row>
    <row r="13" customFormat="false" ht="12.8" hidden="false" customHeight="false" outlineLevel="0" collapsed="false">
      <c r="A13" s="0" t="n">
        <v>2026</v>
      </c>
      <c r="B13" s="0" t="n">
        <f aca="false">A13-$A$11</f>
        <v>2</v>
      </c>
      <c r="C13" s="7" t="n">
        <f aca="false">C12*(1+$H$4)</f>
        <v>40.9572342235749</v>
      </c>
      <c r="E13" s="7" t="n">
        <f aca="false">E12*(1+$E$8)</f>
        <v>5950.62742838864</v>
      </c>
      <c r="F13" s="5" t="n">
        <f aca="false">($H$7+$H$8)*(1+$H$5)^(B13)</f>
        <v>0.117968949587523</v>
      </c>
      <c r="I13" s="11"/>
      <c r="K13" s="11"/>
    </row>
    <row r="14" customFormat="false" ht="12.8" hidden="false" customHeight="false" outlineLevel="0" collapsed="false">
      <c r="A14" s="0" t="n">
        <v>2027</v>
      </c>
      <c r="B14" s="0" t="n">
        <f aca="false">A14-$A$11</f>
        <v>3</v>
      </c>
      <c r="C14" s="7" t="n">
        <f aca="false">C13*(1+$H$4)</f>
        <v>41.8012412589449</v>
      </c>
      <c r="E14" s="7" t="n">
        <f aca="false">E13*(1+$E$8)</f>
        <v>6053.16317595656</v>
      </c>
      <c r="F14" s="5" t="n">
        <f aca="false">($H$7+$H$8)*(1+$H$5)^(B14)</f>
        <v>0.119223145703149</v>
      </c>
      <c r="I14" s="11"/>
      <c r="K14" s="11"/>
    </row>
    <row r="15" customFormat="false" ht="12.8" hidden="false" customHeight="false" outlineLevel="0" collapsed="false">
      <c r="A15" s="0" t="n">
        <v>2028</v>
      </c>
      <c r="B15" s="0" t="n">
        <f aca="false">A15-$A$11</f>
        <v>4</v>
      </c>
      <c r="C15" s="7" t="n">
        <f aca="false">C14*(1+$H$4)</f>
        <v>42.6626407742822</v>
      </c>
      <c r="E15" s="7" t="n">
        <f aca="false">E14*(1+$E$8)</f>
        <v>6157.46572537115</v>
      </c>
      <c r="F15" s="5" t="n">
        <f aca="false">($H$7+$H$8)*(1+$H$5)^(B15)</f>
        <v>0.120490675902887</v>
      </c>
      <c r="I15" s="11"/>
      <c r="J15" s="0" t="s">
        <v>31</v>
      </c>
      <c r="K15" s="11"/>
    </row>
    <row r="16" customFormat="false" ht="12.8" hidden="false" customHeight="false" outlineLevel="0" collapsed="false">
      <c r="A16" s="0" t="n">
        <v>2029</v>
      </c>
      <c r="B16" s="0" t="n">
        <f aca="false">A16-$A$11</f>
        <v>5</v>
      </c>
      <c r="C16" s="7" t="n">
        <f aca="false">C15*(1+$H$4)</f>
        <v>43.5417911769778</v>
      </c>
      <c r="E16" s="7" t="n">
        <f aca="false">E15*(1+$E$8)</f>
        <v>6263.56552053943</v>
      </c>
      <c r="F16" s="5" t="n">
        <f aca="false">($H$7+$H$8)*(1+$H$5)^(B16)</f>
        <v>0.121771681949096</v>
      </c>
      <c r="I16" s="11"/>
      <c r="K16" s="11"/>
    </row>
    <row r="17" customFormat="false" ht="12.8" hidden="false" customHeight="false" outlineLevel="0" collapsed="false">
      <c r="A17" s="0" t="n">
        <v>2030</v>
      </c>
      <c r="B17" s="0" t="n">
        <f aca="false">A17-$A$11</f>
        <v>6</v>
      </c>
      <c r="C17" s="7" t="n">
        <f aca="false">C16*(1+$H$4)</f>
        <v>44.4390582601352</v>
      </c>
      <c r="E17" s="7" t="n">
        <f aca="false">E16*(1+$E$8)</f>
        <v>6371.49352994988</v>
      </c>
      <c r="F17" s="5" t="n">
        <f aca="false">($H$7+$H$8)*(1+$H$5)^(B17)</f>
        <v>0.123066307111292</v>
      </c>
      <c r="I17" s="11"/>
      <c r="K17" s="11"/>
    </row>
    <row r="18" customFormat="false" ht="12.8" hidden="false" customHeight="false" outlineLevel="0" collapsed="false">
      <c r="A18" s="0" t="n">
        <v>2031</v>
      </c>
      <c r="B18" s="0" t="n">
        <f aca="false">A18-$A$11</f>
        <v>7</v>
      </c>
      <c r="C18" s="7" t="n">
        <f aca="false">C17*(1+$H$4)</f>
        <v>45.3548153547678</v>
      </c>
      <c r="E18" s="7" t="n">
        <f aca="false">E17*(1+$E$8)</f>
        <v>6481.28125571151</v>
      </c>
      <c r="F18" s="5" t="n">
        <f aca="false">($H$7+$H$8)*(1+$H$5)^(B18)</f>
        <v>0.124374696182171</v>
      </c>
      <c r="I18" s="11"/>
      <c r="K18" s="11"/>
    </row>
    <row r="19" customFormat="false" ht="12.8" hidden="false" customHeight="false" outlineLevel="0" collapsed="false">
      <c r="A19" s="0" t="n">
        <v>2032</v>
      </c>
      <c r="B19" s="0" t="n">
        <f aca="false">A19-$A$11</f>
        <v>8</v>
      </c>
      <c r="C19" s="7" t="n">
        <f aca="false">C18*(1+$H$4)</f>
        <v>46.2894434851335</v>
      </c>
      <c r="E19" s="7" t="n">
        <f aca="false">E18*(1+$E$8)</f>
        <v>6592.96074274878</v>
      </c>
      <c r="F19" s="5" t="n">
        <f aca="false">($H$7+$H$8)*(1+$H$5)^(B19)</f>
        <v>0.125696995493806</v>
      </c>
      <c r="I19" s="11"/>
      <c r="K19" s="11"/>
    </row>
    <row r="20" customFormat="false" ht="12.8" hidden="false" customHeight="false" outlineLevel="0" collapsed="false">
      <c r="A20" s="0" t="n">
        <v>2033</v>
      </c>
      <c r="B20" s="0" t="n">
        <f aca="false">A20-$A$11</f>
        <v>9</v>
      </c>
      <c r="C20" s="7" t="n">
        <f aca="false">C19*(1+$H$4)</f>
        <v>47.243331527269</v>
      </c>
      <c r="E20" s="7" t="n">
        <f aca="false">E19*(1+$E$8)</f>
        <v>6706.56458815484</v>
      </c>
      <c r="F20" s="5" t="n">
        <f aca="false">($H$7+$H$8)*(1+$H$5)^(B20)</f>
        <v>0.127033352934009</v>
      </c>
      <c r="I20" s="11"/>
      <c r="K20" s="11"/>
    </row>
    <row r="21" customFormat="false" ht="12.8" hidden="false" customHeight="false" outlineLevel="0" collapsed="false">
      <c r="A21" s="0" t="n">
        <v>2034</v>
      </c>
      <c r="B21" s="0" t="n">
        <f aca="false">A21-$A$11</f>
        <v>10</v>
      </c>
      <c r="C21" s="7" t="n">
        <f aca="false">C20*(1+$H$4)</f>
        <v>48.2168763707921</v>
      </c>
      <c r="E21" s="7" t="n">
        <f aca="false">E20*(1+$E$8)</f>
        <v>6822.12595070602</v>
      </c>
      <c r="F21" s="5" t="n">
        <f aca="false">($H$7+$H$8)*(1+$H$5)^(B21)</f>
        <v>0.128383917962873</v>
      </c>
      <c r="I21" s="11"/>
      <c r="K21" s="11"/>
    </row>
    <row r="22" customFormat="false" ht="12.8" hidden="false" customHeight="false" outlineLevel="0" collapsed="false">
      <c r="A22" s="0" t="n">
        <v>2035</v>
      </c>
      <c r="B22" s="0" t="n">
        <f aca="false">A22-$A$11</f>
        <v>11</v>
      </c>
      <c r="C22" s="7" t="n">
        <f aca="false">C21*(1+$H$4)</f>
        <v>49.2104830840376</v>
      </c>
      <c r="E22" s="7" t="n">
        <f aca="false">E21*(1+$E$8)</f>
        <v>6939.67856054023</v>
      </c>
      <c r="F22" s="5" t="n">
        <f aca="false">($H$7+$H$8)*(1+$H$5)^(B22)</f>
        <v>0.12974884162949</v>
      </c>
      <c r="I22" s="11"/>
      <c r="K22" s="11"/>
    </row>
    <row r="23" customFormat="false" ht="12.8" hidden="false" customHeight="false" outlineLevel="0" collapsed="false">
      <c r="A23" s="0" t="n">
        <v>2036</v>
      </c>
      <c r="B23" s="0" t="n">
        <f aca="false">A23-$A$11</f>
        <v>12</v>
      </c>
      <c r="C23" s="7" t="n">
        <f aca="false">C22*(1+$H$4)</f>
        <v>50.2245650825963</v>
      </c>
      <c r="E23" s="7" t="n">
        <f aca="false">E22*(1+$E$8)</f>
        <v>7059.25672900217</v>
      </c>
      <c r="F23" s="5" t="n">
        <f aca="false">($H$7+$H$8)*(1+$H$5)^(B23)</f>
        <v>0.131128276588838</v>
      </c>
      <c r="I23" s="11"/>
      <c r="K23" s="11"/>
    </row>
    <row r="24" customFormat="false" ht="12.8" hidden="false" customHeight="false" outlineLevel="0" collapsed="false">
      <c r="A24" s="0" t="n">
        <v>2037</v>
      </c>
      <c r="B24" s="0" t="n">
        <f aca="false">A24-$A$11</f>
        <v>13</v>
      </c>
      <c r="C24" s="7" t="n">
        <f aca="false">C23*(1+$H$4)</f>
        <v>51.2595443013275</v>
      </c>
      <c r="D24" s="7" t="n">
        <f aca="false">4*C24*(1-(L24+($H$7+$H$8)*(1+$H$5)^B24))</f>
        <v>123.74780760632</v>
      </c>
      <c r="E24" s="7" t="n">
        <f aca="false">(E23-D24)*(1+$E$8)</f>
        <v>7055.0152424649</v>
      </c>
      <c r="F24" s="5" t="n">
        <f aca="false">($H$7+$H$8)*(1+$H$5)^(B24)</f>
        <v>0.132522377118863</v>
      </c>
      <c r="H24" s="7" t="n">
        <f aca="false">C24*45*12*(1-48*0.003)</f>
        <v>23694.2117578456</v>
      </c>
      <c r="I24" s="11" t="n">
        <f aca="false">(H24-17005)/10000</f>
        <v>0.668921175784565</v>
      </c>
      <c r="J24" s="7" t="n">
        <f aca="false">(181.19*I24+2397)*I24+1025.38</f>
        <v>2709.85852754184</v>
      </c>
      <c r="K24" s="11" t="n">
        <f aca="false">(H24+1-17005)/10000</f>
        <v>0.669021175784565</v>
      </c>
      <c r="L24" s="14" t="n">
        <f aca="false">(181.19*K24+2397)*K24+1025.38-J24</f>
        <v>0.263942177467925</v>
      </c>
      <c r="M24" s="7" t="n">
        <f aca="false">H24*(($H$7+$H$8)*(1+$H$5)^B24)</f>
        <v>3140.01326610743</v>
      </c>
      <c r="N24" s="7" t="n">
        <f aca="false">H24-J24-M24</f>
        <v>17844.3399641964</v>
      </c>
      <c r="O24" s="7" t="n">
        <f aca="false">N24-Normalrente!N24</f>
        <v>17844.3399641964</v>
      </c>
    </row>
    <row r="25" customFormat="false" ht="12.8" hidden="false" customHeight="false" outlineLevel="0" collapsed="false">
      <c r="A25" s="0" t="n">
        <v>2038</v>
      </c>
      <c r="B25" s="0" t="n">
        <f aca="false">A25-$A$11</f>
        <v>14</v>
      </c>
      <c r="C25" s="7" t="n">
        <f aca="false">C24*(1+$H$4)</f>
        <v>52.3158513699156</v>
      </c>
      <c r="D25" s="7" t="n">
        <f aca="false">12*C25*(1-(L25+($H$7+$H$8)*(1+$H$5)^B25))</f>
        <v>376.89833890159</v>
      </c>
      <c r="E25" s="7" t="n">
        <f aca="false">(E24-D25)*(1+$E$8)</f>
        <v>6793.18808173624</v>
      </c>
      <c r="F25" s="5" t="n">
        <f aca="false">($H$7+$H$8)*(1+$H$5)^(B25)</f>
        <v>0.133931299137726</v>
      </c>
      <c r="H25" s="7" t="n">
        <f aca="false">C25*45*12*(1-48*0.003)</f>
        <v>24182.4791372298</v>
      </c>
      <c r="I25" s="11" t="n">
        <f aca="false">(H25-17005)/10000</f>
        <v>0.717747913722978</v>
      </c>
      <c r="J25" s="7" t="n">
        <f aca="false">(181.19*I25+2397)*I25+1025.38</f>
        <v>2839.16396423215</v>
      </c>
      <c r="K25" s="11" t="n">
        <f aca="false">(H25+1-17005)/10000</f>
        <v>0.717847913722978</v>
      </c>
      <c r="L25" s="14" t="n">
        <f aca="false">(181.19*K25+2397)*K25+1025.38-J25</f>
        <v>0.265711560798081</v>
      </c>
      <c r="M25" s="7" t="n">
        <f aca="false">H25*(($H$7+$H$8)*(1+$H$5)^B25)</f>
        <v>3238.79084722015</v>
      </c>
      <c r="N25" s="7" t="n">
        <f aca="false">H25-J25-M25</f>
        <v>18104.5243257775</v>
      </c>
      <c r="O25" s="7" t="n">
        <f aca="false">N25-Normalrente!N25+O24</f>
        <v>35948.8642899739</v>
      </c>
    </row>
    <row r="26" customFormat="false" ht="12.8" hidden="false" customHeight="false" outlineLevel="0" collapsed="false">
      <c r="A26" s="0" t="n">
        <v>2039</v>
      </c>
      <c r="B26" s="0" t="n">
        <f aca="false">A26-$A$11</f>
        <v>15</v>
      </c>
      <c r="C26" s="7" t="n">
        <f aca="false">C25*(1+$H$4)</f>
        <v>53.3939257920444</v>
      </c>
      <c r="D26" s="7" t="n">
        <f aca="false">12*C26*(1-(L26+($H$7+$H$8)*(1+$H$5)^B26))</f>
        <v>382.595709108066</v>
      </c>
      <c r="E26" s="7" t="n">
        <f aca="false">(E25-D26)*(1+$E$8)</f>
        <v>6521.05381374358</v>
      </c>
      <c r="F26" s="5" t="n">
        <f aca="false">($H$7+$H$8)*(1+$H$5)^(B26)</f>
        <v>0.135355200221246</v>
      </c>
      <c r="H26" s="7" t="n">
        <f aca="false">C26*45*12*(1-48*0.003)</f>
        <v>24680.8082581146</v>
      </c>
      <c r="I26" s="11" t="n">
        <f aca="false">(H26-17005)/10000</f>
        <v>0.767580825811462</v>
      </c>
      <c r="J26" s="7" t="n">
        <f aca="false">(181.19*I26+2397)*I26+1025.38</f>
        <v>2972.02482240343</v>
      </c>
      <c r="K26" s="11" t="n">
        <f aca="false">(H26+1-17005)/10000</f>
        <v>0.767680825811462</v>
      </c>
      <c r="L26" s="14" t="n">
        <f aca="false">(181.19*K26+2397)*K26+1025.38-J26</f>
        <v>0.267517405865419</v>
      </c>
      <c r="M26" s="7" t="n">
        <f aca="false">H26*(($H$7+$H$8)*(1+$H$5)^B26)</f>
        <v>3340.67574339928</v>
      </c>
      <c r="N26" s="7" t="n">
        <f aca="false">H26-J26-M26</f>
        <v>18368.1076923119</v>
      </c>
      <c r="O26" s="7" t="n">
        <f aca="false">N26-Normalrente!N26+O25</f>
        <v>54316.9719822858</v>
      </c>
    </row>
    <row r="27" customFormat="false" ht="12.8" hidden="false" customHeight="false" outlineLevel="0" collapsed="false">
      <c r="A27" s="0" t="n">
        <v>2040</v>
      </c>
      <c r="B27" s="0" t="n">
        <f aca="false">A27-$A$11</f>
        <v>16</v>
      </c>
      <c r="C27" s="7" t="n">
        <f aca="false">C26*(1+$H$4)</f>
        <v>54.4942161282646</v>
      </c>
      <c r="D27" s="7" t="n">
        <f aca="false">12*C27*(1-(L27+($H$7+$H$8)*(1+$H$5)^B27))</f>
        <v>388.333607104904</v>
      </c>
      <c r="E27" s="7" t="n">
        <f aca="false">(E26-D27)*(1+$E$8)</f>
        <v>6238.39360975121</v>
      </c>
      <c r="F27" s="5" t="n">
        <f aca="false">($H$7+$H$8)*(1+$H$5)^(B27)</f>
        <v>0.136794239620518</v>
      </c>
      <c r="H27" s="7" t="n">
        <f aca="false">C27*45*12*(1-48*0.003)</f>
        <v>25189.406463129</v>
      </c>
      <c r="I27" s="11" t="n">
        <f aca="false">(H27-17005)/10000</f>
        <v>0.818440646312904</v>
      </c>
      <c r="J27" s="7" t="n">
        <f aca="false">(181.19*I27+2397)*I27+1025.38</f>
        <v>3108.55146134764</v>
      </c>
      <c r="K27" s="11" t="n">
        <f aca="false">(H27+1-17005)/10000</f>
        <v>0.818540646312904</v>
      </c>
      <c r="L27" s="14" t="n">
        <f aca="false">(181.19*K27+2397)*K27+1025.38-J27</f>
        <v>0.269360464041256</v>
      </c>
      <c r="M27" s="7" t="n">
        <f aca="false">H27*(($H$7+$H$8)*(1+$H$5)^B27)</f>
        <v>3445.76570361591</v>
      </c>
      <c r="N27" s="7" t="n">
        <f aca="false">H27-J27-M27</f>
        <v>18635.0892981655</v>
      </c>
      <c r="O27" s="7" t="n">
        <f aca="false">N27-Normalrente!N27+O26</f>
        <v>72952.0612804513</v>
      </c>
    </row>
    <row r="28" customFormat="false" ht="12.8" hidden="false" customHeight="false" outlineLevel="0" collapsed="false">
      <c r="A28" s="0" t="n">
        <v>2041</v>
      </c>
      <c r="B28" s="0" t="n">
        <f aca="false">A28-$A$11</f>
        <v>17</v>
      </c>
      <c r="C28" s="7" t="n">
        <f aca="false">C27*(1+$H$4)</f>
        <v>55.6171801826282</v>
      </c>
      <c r="D28" s="7" t="n">
        <f aca="false">12*C28*(1-(L28+($H$7+$H$8)*(1+$H$5)^B28))</f>
        <v>394.109959139645</v>
      </c>
      <c r="E28" s="7" t="n">
        <f aca="false">(E27-D28)*(1+$E$8)</f>
        <v>5944.98697985305</v>
      </c>
      <c r="F28" s="5" t="n">
        <f aca="false">($H$7+$H$8)*(1+$H$5)^(B28)</f>
        <v>0.138248578279733</v>
      </c>
      <c r="H28" s="7" t="n">
        <f aca="false">C28*45*12*(1-48*0.003)</f>
        <v>25708.4853676181</v>
      </c>
      <c r="I28" s="11" t="n">
        <f aca="false">(H28-17005)/10000</f>
        <v>0.870348536761808</v>
      </c>
      <c r="J28" s="7" t="n">
        <f aca="false">(181.19*I28+2397)*I28+1025.38</f>
        <v>3248.85805902265</v>
      </c>
      <c r="K28" s="11" t="n">
        <f aca="false">(H28+1-17005)/10000</f>
        <v>0.870448536761808</v>
      </c>
      <c r="L28" s="14" t="n">
        <f aca="false">(181.19*K28+2397)*K28+1025.38-J28</f>
        <v>0.271241502175144</v>
      </c>
      <c r="M28" s="7" t="n">
        <f aca="false">H28*(($H$7+$H$8)*(1+$H$5)^B28)</f>
        <v>3554.16155179852</v>
      </c>
      <c r="N28" s="7" t="n">
        <f aca="false">H28-J28-M28</f>
        <v>18905.4657567969</v>
      </c>
      <c r="O28" s="7" t="n">
        <f aca="false">N28-Normalrente!N28+O27</f>
        <v>68534.0299889643</v>
      </c>
    </row>
    <row r="29" customFormat="false" ht="12.8" hidden="false" customHeight="false" outlineLevel="0" collapsed="false">
      <c r="A29" s="0" t="n">
        <v>2042</v>
      </c>
      <c r="B29" s="0" t="n">
        <f aca="false">A29-$A$11</f>
        <v>18</v>
      </c>
      <c r="C29" s="7" t="n">
        <f aca="false">C28*(1+$H$4)</f>
        <v>56.7632851931701</v>
      </c>
      <c r="D29" s="7" t="n">
        <f aca="false">12*C29*(1-(L29+($H$7+$H$8)*(1+$H$5)^B29))</f>
        <v>399.922536792642</v>
      </c>
      <c r="E29" s="7" t="n">
        <f aca="false">(E28-D29)*(1+$E$8)</f>
        <v>5640.61190168116</v>
      </c>
      <c r="F29" s="5" t="n">
        <f aca="false">($H$7+$H$8)*(1+$H$5)^(B29)</f>
        <v>0.139718378854168</v>
      </c>
      <c r="G29" s="5"/>
      <c r="H29" s="7" t="n">
        <f aca="false">C29*45*12*(1-48*0.003)</f>
        <v>26238.260947691</v>
      </c>
      <c r="I29" s="11" t="n">
        <f aca="false">(H29-17005)/10000</f>
        <v>0.923326094769095</v>
      </c>
      <c r="J29" s="7" t="n">
        <f aca="false">(181.19*I29+2397)*I29+1025.38</f>
        <v>3393.06275505416</v>
      </c>
      <c r="K29" s="11" t="n">
        <f aca="false">(H29+1-17005)/10000</f>
        <v>0.923426094769095</v>
      </c>
      <c r="L29" s="14" t="n">
        <f aca="false">(181.19*K29+2397)*K29+1025.38-J29</f>
        <v>0.273161302921835</v>
      </c>
      <c r="M29" s="7" t="n">
        <f aca="false">H29*(($H$7+$H$8)*(1+$H$5)^B29)</f>
        <v>3665.96728356401</v>
      </c>
      <c r="N29" s="7" t="n">
        <f aca="false">H29-J29-M29</f>
        <v>19179.2309090728</v>
      </c>
      <c r="O29" s="7" t="n">
        <f aca="false">N29-Normalrente!N29+O28</f>
        <v>64053.6989184804</v>
      </c>
    </row>
    <row r="30" customFormat="false" ht="12.8" hidden="false" customHeight="false" outlineLevel="0" collapsed="false">
      <c r="A30" s="0" t="n">
        <v>2043</v>
      </c>
      <c r="B30" s="0" t="n">
        <f aca="false">A30-$A$11</f>
        <v>19</v>
      </c>
      <c r="C30" s="7" t="n">
        <f aca="false">C29*(1+$H$4)</f>
        <v>57.9330080263142</v>
      </c>
      <c r="D30" s="7" t="n">
        <f aca="false">12*C30*(1-(L30+($H$7+$H$8)*(1+$H$5)^B30))</f>
        <v>405.768949419754</v>
      </c>
      <c r="E30" s="7" t="n">
        <f aca="false">(E29-D30)*(1+$E$8)</f>
        <v>5325.04495901957</v>
      </c>
      <c r="F30" s="5" t="n">
        <f aca="false">($H$7+$H$8)*(1+$H$5)^(B30)</f>
        <v>0.141203805728385</v>
      </c>
      <c r="H30" s="7" t="n">
        <f aca="false">C30*45*12*(1-48*0.003)</f>
        <v>26778.9536300835</v>
      </c>
      <c r="I30" s="11" t="n">
        <f aca="false">(H30-17005)/10000</f>
        <v>0.977395363008348</v>
      </c>
      <c r="J30" s="7" t="n">
        <f aca="false">(181.19*I30+2397)*I30+1025.38</f>
        <v>3541.28779936225</v>
      </c>
      <c r="K30" s="11" t="n">
        <f aca="false">(H30+1-17005)/10000</f>
        <v>0.977495363008348</v>
      </c>
      <c r="L30" s="14" t="n">
        <f aca="false">(181.19*K30+2397)*K30+1025.38-J30</f>
        <v>0.275120665064605</v>
      </c>
      <c r="M30" s="7" t="n">
        <f aca="false">H30*(($H$7+$H$8)*(1+$H$5)^B30)</f>
        <v>3781.29016599175</v>
      </c>
      <c r="N30" s="7" t="n">
        <f aca="false">H30-J30-M30</f>
        <v>19456.3756647295</v>
      </c>
      <c r="O30" s="7" t="n">
        <f aca="false">N30-Normalrente!N30+O29</f>
        <v>59510.8640512344</v>
      </c>
    </row>
    <row r="31" customFormat="false" ht="12.8" hidden="false" customHeight="false" outlineLevel="0" collapsed="false">
      <c r="A31" s="0" t="n">
        <v>2044</v>
      </c>
      <c r="B31" s="0" t="n">
        <f aca="false">A31-$A$11</f>
        <v>20</v>
      </c>
      <c r="C31" s="7" t="n">
        <f aca="false">C30*(1+$H$4)</f>
        <v>59.1268353752861</v>
      </c>
      <c r="D31" s="7" t="n">
        <f aca="false">12*C31*(1-(L31+($H$7+$H$8)*(1+$H$5)^B31))</f>
        <v>411.646636266464</v>
      </c>
      <c r="E31" s="7" t="n">
        <f aca="false">(E30-D31)*(1+$E$8)</f>
        <v>4998.06149082829</v>
      </c>
      <c r="F31" s="5" t="n">
        <f aca="false">($H$7+$H$8)*(1+$H$5)^(B31)</f>
        <v>0.142705025034613</v>
      </c>
      <c r="H31" s="7" t="n">
        <f aca="false">C31*45*12*(1-48*0.003)</f>
        <v>27330.7883838723</v>
      </c>
      <c r="I31" s="11" t="n">
        <f aca="false">(H31-17005)/10000</f>
        <v>1.03257883838723</v>
      </c>
      <c r="J31" s="7" t="n">
        <f aca="false">(181.19*I31+2397)*I31+1025.38</f>
        <v>3693.65970663991</v>
      </c>
      <c r="K31" s="11" t="n">
        <f aca="false">(H31+1-17005)/10000</f>
        <v>1.03267883838723</v>
      </c>
      <c r="L31" s="14" t="n">
        <f aca="false">(181.19*K31+2397)*K31+1025.38-J31</f>
        <v>0.277120403845402</v>
      </c>
      <c r="M31" s="7" t="n">
        <f aca="false">H31*(($H$7+$H$8)*(1+$H$5)^B31)</f>
        <v>3900.24084053619</v>
      </c>
      <c r="N31" s="7" t="n">
        <f aca="false">H31-J31-M31</f>
        <v>19736.8878366962</v>
      </c>
      <c r="O31" s="7" t="n">
        <f aca="false">N31-Normalrente!N31+O30</f>
        <v>54905.3584455557</v>
      </c>
    </row>
    <row r="32" customFormat="false" ht="12.8" hidden="false" customHeight="false" outlineLevel="0" collapsed="false">
      <c r="A32" s="0" t="n">
        <v>2045</v>
      </c>
      <c r="B32" s="0" t="n">
        <f aca="false">A32-$A$11</f>
        <v>21</v>
      </c>
      <c r="C32" s="7" t="n">
        <f aca="false">C31*(1+$H$4)</f>
        <v>60.3452639626144</v>
      </c>
      <c r="D32" s="7" t="n">
        <f aca="false">12*C32*(1-(L32+($H$7+$H$8)*(1+$H$5)^B32))</f>
        <v>417.55285823587</v>
      </c>
      <c r="E32" s="7" t="n">
        <f aca="false">(E31-D32)*(1+$E$8)</f>
        <v>4659.43575120911</v>
      </c>
      <c r="F32" s="5" t="n">
        <f aca="false">($H$7+$H$8)*(1+$H$5)^(B32)</f>
        <v>0.144222204671327</v>
      </c>
      <c r="H32" s="7" t="n">
        <f aca="false">C32*45*12*(1-48*0.003)</f>
        <v>27893.9948140789</v>
      </c>
      <c r="I32" s="11" t="n">
        <f aca="false">(H32-17005)/10000</f>
        <v>1.08889948140789</v>
      </c>
      <c r="J32" s="7" t="n">
        <f aca="false">(181.19*I32+2397)*I32+1025.38</f>
        <v>3850.30941692049</v>
      </c>
      <c r="K32" s="11" t="n">
        <f aca="false">(H32+1-17005)/10000</f>
        <v>1.08899948140789</v>
      </c>
      <c r="L32" s="14" t="n">
        <f aca="false">(181.19*K32+2397)*K32+1025.38-J32</f>
        <v>0.279161351307266</v>
      </c>
      <c r="M32" s="7" t="n">
        <f aca="false">H32*(($H$7+$H$8)*(1+$H$5)^B32)</f>
        <v>4022.933429177</v>
      </c>
      <c r="N32" s="7" t="n">
        <f aca="false">H32-J32-M32</f>
        <v>20020.7519679814</v>
      </c>
      <c r="O32" s="7" t="n">
        <f aca="false">N32-Normalrente!N32+O31</f>
        <v>50237.0546029591</v>
      </c>
    </row>
    <row r="33" customFormat="false" ht="12.8" hidden="false" customHeight="false" outlineLevel="0" collapsed="false">
      <c r="A33" s="0" t="n">
        <v>2046</v>
      </c>
      <c r="B33" s="0" t="n">
        <f aca="false">A33-$A$11</f>
        <v>22</v>
      </c>
      <c r="C33" s="7" t="n">
        <f aca="false">C32*(1+$H$4)</f>
        <v>61.5888007468044</v>
      </c>
      <c r="D33" s="7" t="n">
        <f aca="false">12*C33*(1-(L33+($H$7+$H$8)*(1+$H$5)^B33))</f>
        <v>423.484689303938</v>
      </c>
      <c r="E33" s="7" t="n">
        <f aca="false">(E32-D33)*(1+$E$8)</f>
        <v>4308.9410808604</v>
      </c>
      <c r="F33" s="5" t="n">
        <f aca="false">($H$7+$H$8)*(1+$H$5)^(B33)</f>
        <v>0.145755514322029</v>
      </c>
      <c r="H33" s="7" t="n">
        <f aca="false">C33*45*12*(1-48*0.003)</f>
        <v>28468.8072572029</v>
      </c>
      <c r="I33" s="11" t="n">
        <f aca="false">(H33-17005)/10000</f>
        <v>1.14638072572029</v>
      </c>
      <c r="J33" s="7" t="n">
        <f aca="false">(181.19*I33+2397)*I33+1025.38</f>
        <v>4011.37246248034</v>
      </c>
      <c r="K33" s="11" t="n">
        <f aca="false">(H33+1-17005)/10000</f>
        <v>1.14648072572029</v>
      </c>
      <c r="L33" s="14" t="n">
        <f aca="false">(181.19*K33+2397)*K33+1025.38-J33</f>
        <v>0.281244356638126</v>
      </c>
      <c r="M33" s="7" t="n">
        <f aca="false">H33*(($H$7+$H$8)*(1+$H$5)^B33)</f>
        <v>4149.48564390832</v>
      </c>
      <c r="N33" s="7" t="n">
        <f aca="false">H33-J33-M33</f>
        <v>20307.9491508142</v>
      </c>
      <c r="O33" s="7" t="n">
        <f aca="false">N33-Normalrente!N33+O32</f>
        <v>45505.8669471209</v>
      </c>
    </row>
    <row r="34" customFormat="false" ht="12.8" hidden="false" customHeight="false" outlineLevel="0" collapsed="false">
      <c r="A34" s="0" t="n">
        <v>2047</v>
      </c>
      <c r="B34" s="0" t="n">
        <f aca="false">A34-$A$11</f>
        <v>23</v>
      </c>
      <c r="C34" s="7" t="n">
        <f aca="false">C33*(1+$H$4)</f>
        <v>62.8579631332719</v>
      </c>
      <c r="D34" s="7" t="n">
        <f aca="false">12*C34*(1-(L34+($H$7+$H$8)*(1+$H$5)^B34))</f>
        <v>429.439007558582</v>
      </c>
      <c r="E34" s="7" t="n">
        <f aca="false">(E33-D34)*(1+$E$8)</f>
        <v>3946.35009060157</v>
      </c>
      <c r="F34" s="5" t="n">
        <f aca="false">($H$7+$H$8)*(1+$H$5)^(B34)</f>
        <v>0.147305125474226</v>
      </c>
      <c r="H34" s="7" t="n">
        <f aca="false">C34*45*12*(1-48*0.003)</f>
        <v>29055.4648787236</v>
      </c>
      <c r="I34" s="11" t="n">
        <f aca="false">(H34-17005)/10000</f>
        <v>1.20504648787236</v>
      </c>
      <c r="J34" s="7" t="n">
        <f aca="false">(181.19*I34+2397)*I34+1025.38</f>
        <v>4176.98914133322</v>
      </c>
      <c r="K34" s="11" t="n">
        <f aca="false">(H34+1-17005)/10000</f>
        <v>1.20514648787236</v>
      </c>
      <c r="L34" s="14" t="n">
        <f aca="false">(181.19*K34+2397)*K34+1025.38-J34</f>
        <v>0.283370286528225</v>
      </c>
      <c r="M34" s="7" t="n">
        <f aca="false">H34*(($H$7+$H$8)*(1+$H$5)^B34)</f>
        <v>4280.01889967235</v>
      </c>
      <c r="N34" s="7" t="n">
        <f aca="false">H34-J34-M34</f>
        <v>20598.456837718</v>
      </c>
      <c r="O34" s="7" t="n">
        <f aca="false">N34-Normalrente!N34+O33</f>
        <v>40711.7544195589</v>
      </c>
    </row>
    <row r="35" customFormat="false" ht="12.8" hidden="false" customHeight="false" outlineLevel="0" collapsed="false">
      <c r="A35" s="0" t="n">
        <v>2048</v>
      </c>
      <c r="B35" s="0" t="n">
        <f aca="false">A35-$A$11</f>
        <v>24</v>
      </c>
      <c r="C35" s="7" t="n">
        <f aca="false">C34*(1+$H$4)</f>
        <v>64.1532791896224</v>
      </c>
      <c r="D35" s="7" t="n">
        <f aca="false">12*C35*(1-(L35+($H$7+$H$8)*(1+$H$5)^B35))</f>
        <v>435.412485861981</v>
      </c>
      <c r="E35" s="7" t="n">
        <f aca="false">(E34-D35)*(1+$E$8)</f>
        <v>3571.43485755849</v>
      </c>
      <c r="F35" s="5" t="n">
        <f aca="false">($H$7+$H$8)*(1+$H$5)^(B35)</f>
        <v>0.148871211438605</v>
      </c>
      <c r="H35" s="7" t="n">
        <f aca="false">C35*45*12*(1-48*0.003)</f>
        <v>29654.2117726111</v>
      </c>
      <c r="I35" s="11" t="n">
        <f aca="false">(H35-17005)/10000</f>
        <v>1.26492117726111</v>
      </c>
      <c r="J35" s="7" t="n">
        <f aca="false">(181.19*I35+2397)*I35+1025.38</f>
        <v>4347.3046975837</v>
      </c>
      <c r="K35" s="11" t="n">
        <f aca="false">(H35+1-17005)/10000</f>
        <v>1.26502117726111</v>
      </c>
      <c r="L35" s="14" t="n">
        <f aca="false">(181.19*K35+2397)*K35+1025.38-J35</f>
        <v>0.285540025521186</v>
      </c>
      <c r="M35" s="7" t="n">
        <f aca="false">H35*(($H$7+$H$8)*(1+$H$5)^B35)</f>
        <v>4414.65843084556</v>
      </c>
      <c r="N35" s="7" t="n">
        <f aca="false">H35-J35-M35</f>
        <v>20892.2486441818</v>
      </c>
      <c r="O35" s="7" t="n">
        <f aca="false">N35-Normalrente!N35+O34</f>
        <v>35854.723197036</v>
      </c>
    </row>
    <row r="36" customFormat="false" ht="12.8" hidden="false" customHeight="false" outlineLevel="0" collapsed="false">
      <c r="A36" s="0" t="n">
        <v>2049</v>
      </c>
      <c r="B36" s="0" t="n">
        <f aca="false">A36-$A$11</f>
        <v>25</v>
      </c>
      <c r="C36" s="7" t="n">
        <f aca="false">C35*(1+$H$4)</f>
        <v>65.4752878653676</v>
      </c>
      <c r="D36" s="7" t="n">
        <f aca="false">12*C36*(1-(L36+($H$7+$H$8)*(1+$H$5)^B36))</f>
        <v>441.401582092355</v>
      </c>
      <c r="E36" s="7" t="n">
        <f aca="false">(E35-D36)*(1+$E$8)</f>
        <v>3183.96713465572</v>
      </c>
      <c r="F36" s="5" t="n">
        <f aca="false">($H$7+$H$8)*(1+$H$5)^(B36)</f>
        <v>0.150453947368421</v>
      </c>
      <c r="H36" s="7" t="n">
        <f aca="false">C36*45*12*(1-48*0.003)</f>
        <v>30265.2970628875</v>
      </c>
      <c r="I36" s="11" t="n">
        <f aca="false">(H36-17005)/10000</f>
        <v>1.32602970628875</v>
      </c>
      <c r="J36" s="7" t="n">
        <f aca="false">(181.19*I36+2397)*I36+1025.38</f>
        <v>4522.46950891752</v>
      </c>
      <c r="K36" s="11" t="n">
        <f aca="false">(H36+1-17005)/10000</f>
        <v>1.32612970628875</v>
      </c>
      <c r="L36" s="14" t="n">
        <f aca="false">(181.19*K36+2397)*K36+1025.38-J36</f>
        <v>0.287754476396003</v>
      </c>
      <c r="M36" s="7" t="n">
        <f aca="false">H36*(($H$7+$H$8)*(1+$H$5)^B36)</f>
        <v>4553.53341138932</v>
      </c>
      <c r="N36" s="7" t="n">
        <f aca="false">H36-J36-M36</f>
        <v>21189.2941425807</v>
      </c>
      <c r="O36" s="7" t="n">
        <f aca="false">N36-Normalrente!N36+O35</f>
        <v>30934.8295359143</v>
      </c>
    </row>
    <row r="37" customFormat="false" ht="12.8" hidden="false" customHeight="false" outlineLevel="0" collapsed="false">
      <c r="A37" s="0" t="n">
        <v>2050</v>
      </c>
      <c r="B37" s="0" t="n">
        <f aca="false">A37-$A$11</f>
        <v>26</v>
      </c>
      <c r="C37" s="7" t="n">
        <f aca="false">C36*(1+$H$4)</f>
        <v>66.8245392161689</v>
      </c>
      <c r="D37" s="7" t="n">
        <f aca="false">12*C37*(1-(L37+($H$7+$H$8)*(1+$H$5)^B37))</f>
        <v>447.402528985383</v>
      </c>
      <c r="E37" s="7" t="n">
        <f aca="false">(E36-D37)*(1+$E$8)</f>
        <v>2783.71857405217</v>
      </c>
      <c r="F37" s="5" t="n">
        <f aca="false">($H$7+$H$8)*(1+$H$5)^(B37)</f>
        <v>0.152053510279084</v>
      </c>
      <c r="H37" s="7" t="n">
        <f aca="false">C37*45*12*(1-48*0.003)</f>
        <v>30888.9750072819</v>
      </c>
      <c r="I37" s="11" t="n">
        <f aca="false">(H37-17005)/10000</f>
        <v>1.38839750072819</v>
      </c>
      <c r="J37" s="7" t="n">
        <f aca="false">(181.19*I37+2397)*I37+1025.38</f>
        <v>4702.6392815184</v>
      </c>
      <c r="K37" s="11" t="n">
        <f aca="false">(H37+1-17005)/10000</f>
        <v>1.38849750072819</v>
      </c>
      <c r="L37" s="14" t="n">
        <f aca="false">(181.19*K37+2397)*K37+1025.38-J37</f>
        <v>0.290014560530835</v>
      </c>
      <c r="M37" s="7" t="n">
        <f aca="false">H37*(($H$7+$H$8)*(1+$H$5)^B37)</f>
        <v>4696.77707878012</v>
      </c>
      <c r="N37" s="7" t="n">
        <f aca="false">H37-J37-M37</f>
        <v>21489.5586469834</v>
      </c>
      <c r="O37" s="7" t="n">
        <f aca="false">N37-Normalrente!N37+O36</f>
        <v>25952.1827489056</v>
      </c>
    </row>
    <row r="38" customFormat="false" ht="12.8" hidden="false" customHeight="false" outlineLevel="0" collapsed="false">
      <c r="A38" s="0" t="n">
        <v>2051</v>
      </c>
      <c r="B38" s="0" t="n">
        <f aca="false">A38-$A$11</f>
        <v>27</v>
      </c>
      <c r="C38" s="7" t="n">
        <f aca="false">C37*(1+$H$4)</f>
        <v>68.2015946327023</v>
      </c>
      <c r="D38" s="7" t="n">
        <f aca="false">12*C38*(1-(L38+($H$7+$H$8)*(1+$H$5)^B38))</f>
        <v>453.411323525123</v>
      </c>
      <c r="E38" s="7" t="n">
        <f aca="false">(E37-D38)*(1+$E$8)</f>
        <v>2370.46096521868</v>
      </c>
      <c r="F38" s="5" t="n">
        <f aca="false">($H$7+$H$8)*(1+$H$5)^(B38)</f>
        <v>0.153670079067958</v>
      </c>
      <c r="H38" s="7" t="n">
        <f aca="false">C38*45*12*(1-48*0.003)</f>
        <v>31525.5051030203</v>
      </c>
      <c r="I38" s="11" t="n">
        <f aca="false">(H38-17005)/10000</f>
        <v>1.45205051030203</v>
      </c>
      <c r="J38" s="7" t="n">
        <f aca="false">(181.19*I38+2397)*I38+1025.38</f>
        <v>4887.9752527128</v>
      </c>
      <c r="K38" s="11" t="n">
        <f aca="false">(H38+1-17005)/10000</f>
        <v>1.45215051030203</v>
      </c>
      <c r="L38" s="14" t="n">
        <f aca="false">(181.19*K38+2397)*K38+1025.38-J38</f>
        <v>0.292321218292273</v>
      </c>
      <c r="M38" s="7" t="n">
        <f aca="false">H38*(($H$7+$H$8)*(1+$H$5)^B38)</f>
        <v>4844.52686183843</v>
      </c>
      <c r="N38" s="7" t="n">
        <f aca="false">H38-J38-M38</f>
        <v>21793.0029884691</v>
      </c>
      <c r="O38" s="7" t="n">
        <f aca="false">N38-Normalrente!N38+O37</f>
        <v>20906.9483198873</v>
      </c>
    </row>
    <row r="39" customFormat="false" ht="12.8" hidden="false" customHeight="false" outlineLevel="0" collapsed="false">
      <c r="A39" s="0" t="n">
        <v>2052</v>
      </c>
      <c r="B39" s="0" t="n">
        <f aca="false">A39-$A$11</f>
        <v>28</v>
      </c>
      <c r="C39" s="7" t="n">
        <f aca="false">C38*(1+$H$4)</f>
        <v>69.6070270742395</v>
      </c>
      <c r="D39" s="7" t="n">
        <f aca="false">12*C39*(1-(L39+($H$7+$H$8)*(1+$H$5)^B39))</f>
        <v>459.423715886464</v>
      </c>
      <c r="E39" s="7" t="n">
        <f aca="false">(E38-D39)*(1+$E$8)</f>
        <v>1943.96648836601</v>
      </c>
      <c r="F39" s="5" t="n">
        <f aca="false">($H$7+$H$8)*(1+$H$5)^(B39)</f>
        <v>0.155303834534365</v>
      </c>
      <c r="H39" s="7" t="n">
        <f aca="false">C39*45*12*(1-48*0.003)</f>
        <v>32175.1521947965</v>
      </c>
      <c r="I39" s="11" t="n">
        <f aca="false">(H39-17005)/10000</f>
        <v>1.51701521947965</v>
      </c>
      <c r="J39" s="7" t="n">
        <f aca="false">(181.19*I39+2397)*I39+1025.38</f>
        <v>5078.64440165623</v>
      </c>
      <c r="K39" s="11" t="n">
        <f aca="false">(H39+1-17005)/10000</f>
        <v>1.51711521947965</v>
      </c>
      <c r="L39" s="14" t="n">
        <f aca="false">(181.19*K39+2397)*K39+1025.38-J39</f>
        <v>0.294675409423689</v>
      </c>
      <c r="M39" s="7" t="n">
        <f aca="false">H39*(($H$7+$H$8)*(1+$H$5)^B39)</f>
        <v>4996.92451257869</v>
      </c>
      <c r="N39" s="7" t="n">
        <f aca="false">H39-J39-M39</f>
        <v>22099.5832805616</v>
      </c>
      <c r="O39" s="7" t="n">
        <f aca="false">N39-Normalrente!N39+O38</f>
        <v>15799.3511626913</v>
      </c>
    </row>
    <row r="40" customFormat="false" ht="12.8" hidden="false" customHeight="false" outlineLevel="0" collapsed="false">
      <c r="A40" s="0" t="n">
        <v>2053</v>
      </c>
      <c r="B40" s="0" t="n">
        <f aca="false">A40-$A$11</f>
        <v>29</v>
      </c>
      <c r="C40" s="7" t="n">
        <f aca="false">C39*(1+$H$4)</f>
        <v>71.0414213070422</v>
      </c>
      <c r="D40" s="7" t="n">
        <f aca="false">12*C40*(1-(L40+($H$7+$H$8)*(1+$H$5)^B40))</f>
        <v>465.435197899002</v>
      </c>
      <c r="E40" s="7" t="n">
        <f aca="false">(E39-D40)*(1+$E$8)</f>
        <v>1504.00798397454</v>
      </c>
      <c r="F40" s="5" t="n">
        <f aca="false">($H$7+$H$8)*(1+$H$5)^(B40)</f>
        <v>0.156954959399814</v>
      </c>
      <c r="H40" s="7" t="n">
        <f aca="false">C40*45*12*(1-48*0.003)</f>
        <v>32838.1865849672</v>
      </c>
      <c r="I40" s="11" t="n">
        <f aca="false">(H40-17005)/10000</f>
        <v>1.58331865849672</v>
      </c>
      <c r="J40" s="7" t="n">
        <f aca="false">(181.19*I40+2397)*I40+1025.38</f>
        <v>5274.81966838799</v>
      </c>
      <c r="K40" s="11" t="n">
        <f aca="false">(H40+1-17005)/10000</f>
        <v>1.58341865849672</v>
      </c>
      <c r="L40" s="14" t="n">
        <f aca="false">(181.19*K40+2397)*K40+1025.38-J40</f>
        <v>0.297078113447242</v>
      </c>
      <c r="M40" s="7" t="n">
        <f aca="false">H40*(($H$7+$H$8)*(1+$H$5)^B40)</f>
        <v>5154.11624220704</v>
      </c>
      <c r="N40" s="7" t="n">
        <f aca="false">H40-J40-M40</f>
        <v>22409.2506743721</v>
      </c>
      <c r="O40" s="7" t="n">
        <f aca="false">N40-Normalrente!N40+O39</f>
        <v>10629.6790300163</v>
      </c>
    </row>
    <row r="41" customFormat="false" ht="12.8" hidden="false" customHeight="false" outlineLevel="0" collapsed="false">
      <c r="A41" s="0" t="n">
        <v>2054</v>
      </c>
      <c r="B41" s="0" t="n">
        <f aca="false">A41-$A$11</f>
        <v>30</v>
      </c>
      <c r="C41" s="7" t="n">
        <f aca="false">C40*(1+$H$4)</f>
        <v>72.5053741476691</v>
      </c>
      <c r="D41" s="7" t="n">
        <f aca="false">12*C41*(1-(L41+($H$7+$H$8)*(1+$H$5)^B41))</f>
        <v>471.440991021645</v>
      </c>
      <c r="E41" s="7" t="n">
        <f aca="false">(E40-D41)*(1+$E$8)</f>
        <v>1050.35923920096</v>
      </c>
      <c r="F41" s="5" t="n">
        <f aca="false">($H$7+$H$8)*(1+$H$5)^(B41)</f>
        <v>0.158623638328428</v>
      </c>
      <c r="H41" s="7" t="n">
        <f aca="false">C41*45*12*(1-48*0.003)</f>
        <v>33514.8841460186</v>
      </c>
      <c r="I41" s="11" t="n">
        <f aca="false">(H41-17005)/10000</f>
        <v>1.65098841460186</v>
      </c>
      <c r="J41" s="7" t="n">
        <f aca="false">(181.19*I41+2397)*I41+1025.38</f>
        <v>5476.68018159429</v>
      </c>
      <c r="K41" s="11" t="n">
        <f aca="false">(H41+1-17005)/10000</f>
        <v>1.65108841460186</v>
      </c>
      <c r="L41" s="14" t="n">
        <f aca="false">(181.19*K41+2397)*K41+1025.38-J41</f>
        <v>0.299530330068592</v>
      </c>
      <c r="M41" s="7" t="n">
        <f aca="false">H41*(($H$7+$H$8)*(1+$H$5)^B41)</f>
        <v>5316.25286139723</v>
      </c>
      <c r="N41" s="7" t="n">
        <f aca="false">H41-J41-M41</f>
        <v>22721.951103027</v>
      </c>
      <c r="O41" s="7" t="n">
        <f aca="false">N41-Normalrente!N41+O40</f>
        <v>5398.28607886942</v>
      </c>
    </row>
    <row r="42" customFormat="false" ht="12.8" hidden="false" customHeight="false" outlineLevel="0" collapsed="false">
      <c r="A42" s="0" t="n">
        <v>2055</v>
      </c>
      <c r="B42" s="0" t="n">
        <f aca="false">A42-$A$11</f>
        <v>31</v>
      </c>
      <c r="C42" s="7" t="n">
        <f aca="false">C41*(1+$H$4)</f>
        <v>73.9994947112969</v>
      </c>
      <c r="D42" s="7" t="n">
        <f aca="false">12*C42*(1-(L42+($H$7+$H$8)*(1+$H$5)^B42))</f>
        <v>477.436033797042</v>
      </c>
      <c r="E42" s="7" t="n">
        <f aca="false">(E41-D42)*(1+$E$8)</f>
        <v>582.795291981688</v>
      </c>
      <c r="F42" s="5" t="n">
        <f aca="false">($H$7+$H$8)*(1+$H$5)^(B42)</f>
        <v>0.160310057947604</v>
      </c>
      <c r="H42" s="7" t="n">
        <f aca="false">C42*45*12*(1-48*0.003)</f>
        <v>34205.5264353499</v>
      </c>
      <c r="I42" s="11" t="n">
        <f aca="false">(H42-17005)/10000</f>
        <v>1.72005264353499</v>
      </c>
      <c r="J42" s="7" t="n">
        <f aca="false">(181.19*I42+2397)*I42+1025.38</f>
        <v>5684.41149543394</v>
      </c>
      <c r="K42" s="11" t="n">
        <f aca="false">(H42+1-17005)/10000</f>
        <v>1.72015264353499</v>
      </c>
      <c r="L42" s="14" t="n">
        <f aca="false">(181.19*K42+2397)*K42+1025.38-J42</f>
        <v>0.302033079597095</v>
      </c>
      <c r="M42" s="7" t="n">
        <f aca="false">H42*(($H$7+$H$8)*(1+$H$5)^B42)</f>
        <v>5483.48992497925</v>
      </c>
      <c r="N42" s="7" t="n">
        <f aca="false">H42-J42-M42</f>
        <v>23037.6250149367</v>
      </c>
      <c r="O42" s="7" t="n">
        <f aca="false">N42-Normalrente!N42+O41</f>
        <v>105.596599208857</v>
      </c>
    </row>
    <row r="43" customFormat="false" ht="12.8" hidden="false" customHeight="false" outlineLevel="0" collapsed="false">
      <c r="A43" s="0" t="n">
        <v>2056</v>
      </c>
      <c r="B43" s="0" t="n">
        <f aca="false">A43-$A$11</f>
        <v>32</v>
      </c>
      <c r="C43" s="7" t="n">
        <f aca="false">C42*(1+$H$4)</f>
        <v>75.5244046651581</v>
      </c>
      <c r="D43" s="7" t="n">
        <f aca="false">12*C43*(1-(L43+($H$7+$H$8)*(1+$H$5)^B43))</f>
        <v>483.414968779465</v>
      </c>
      <c r="E43" s="7" t="n">
        <f aca="false">(E42-D43)*(1+$E$8)</f>
        <v>101.092753673751</v>
      </c>
      <c r="F43" s="5" t="n">
        <f aca="false">($H$7+$H$8)*(1+$H$5)^(B43)</f>
        <v>0.162014406868881</v>
      </c>
      <c r="H43" s="7" t="n">
        <f aca="false">C43*45*12*(1-48*0.003)</f>
        <v>34910.4008124227</v>
      </c>
      <c r="I43" s="11" t="n">
        <f aca="false">(H43-17005)/10000</f>
        <v>1.79054008124227</v>
      </c>
      <c r="J43" s="7" t="n">
        <f aca="false">(181.19*I43+2397)*I43+1025.38</f>
        <v>5898.20583579524</v>
      </c>
      <c r="K43" s="11" t="n">
        <f aca="false">(H43+1-17005)/10000</f>
        <v>1.79064008124227</v>
      </c>
      <c r="L43" s="14" t="n">
        <f aca="false">(181.19*K43+2397)*K43+1025.38-J43</f>
        <v>0.304587403364167</v>
      </c>
      <c r="M43" s="7" t="n">
        <f aca="false">H43*(($H$7+$H$8)*(1+$H$5)^B43)</f>
        <v>5655.98788117957</v>
      </c>
      <c r="N43" s="7" t="n">
        <f aca="false">H43-J43-M43</f>
        <v>23356.2070954479</v>
      </c>
      <c r="O43" s="7" t="n">
        <f aca="false">N43-Normalrente!N43+O42</f>
        <v>-5247.8910872649</v>
      </c>
    </row>
    <row r="44" customFormat="false" ht="12.8" hidden="false" customHeight="false" outlineLevel="0" collapsed="false">
      <c r="A44" s="0" t="n">
        <v>2057</v>
      </c>
      <c r="B44" s="0" t="n">
        <f aca="false">A44-$A$11</f>
        <v>33</v>
      </c>
      <c r="C44" s="7" t="n">
        <f aca="false">C43*(1+$H$4)</f>
        <v>77.0807384872019</v>
      </c>
      <c r="D44" s="7" t="n">
        <f aca="false">12*C44*(1-(L44+($H$7+$H$8)*(1+$H$5)^B44))</f>
        <v>489.372128893617</v>
      </c>
      <c r="E44" s="7" t="n">
        <f aca="false">(E43-D44)*(1+$E$8)</f>
        <v>-394.969848868652</v>
      </c>
      <c r="F44" s="5" t="n">
        <f aca="false">($H$7+$H$8)*(1+$H$5)^(B44)</f>
        <v>0.163736875709037</v>
      </c>
      <c r="H44" s="7" t="n">
        <f aca="false">C44*45*12*(1-48*0.003)</f>
        <v>35629.8005583242</v>
      </c>
      <c r="I44" s="11" t="n">
        <f aca="false">(H44-17005)/10000</f>
        <v>1.86248005583242</v>
      </c>
      <c r="J44" s="7" t="n">
        <f aca="false">(181.19*I44+2397)*I44+1025.38</f>
        <v>6118.26235636802</v>
      </c>
      <c r="K44" s="11" t="n">
        <f aca="false">(H44+1-17005)/10000</f>
        <v>1.86258005583242</v>
      </c>
      <c r="L44" s="14" t="n">
        <f aca="false">(181.19*K44+2397)*K44+1025.38-J44</f>
        <v>0.307194364163479</v>
      </c>
      <c r="M44" s="7" t="n">
        <f aca="false">H44*(($H$7+$H$8)*(1+$H$5)^B44)</f>
        <v>5833.91222555611</v>
      </c>
      <c r="N44" s="7" t="n">
        <f aca="false">H44-J44-M44</f>
        <v>23677.6259764001</v>
      </c>
      <c r="O44" s="7" t="n">
        <f aca="false">N44-Normalrente!N44+O43</f>
        <v>-10661.6005509335</v>
      </c>
    </row>
    <row r="45" customFormat="false" ht="12.8" hidden="false" customHeight="false" outlineLevel="0" collapsed="false">
      <c r="A45" s="0" t="n">
        <v>2058</v>
      </c>
      <c r="B45" s="0" t="n">
        <f aca="false">A45-$A$11</f>
        <v>34</v>
      </c>
      <c r="C45" s="7" t="n">
        <f aca="false">C44*(1+$H$4)</f>
        <v>78.6691437300848</v>
      </c>
      <c r="D45" s="7" t="n">
        <f aca="false">12*C45*(1-(L45+($H$7+$H$8)*(1+$H$5)^B45))</f>
        <v>495.301523224669</v>
      </c>
      <c r="E45" s="7" t="n">
        <f aca="false">(E44-D45)*(1+$E$8)</f>
        <v>-905.611710868424</v>
      </c>
      <c r="F45" s="5" t="n">
        <f aca="false">($H$7+$H$8)*(1+$H$5)^(B45)</f>
        <v>0.165477657111407</v>
      </c>
      <c r="H45" s="7" t="n">
        <f aca="false">C45*45*12*(1-48*0.003)</f>
        <v>36364.0249977944</v>
      </c>
      <c r="I45" s="11" t="n">
        <f aca="false">(H45-17005)/10000</f>
        <v>1.93590249977944</v>
      </c>
      <c r="J45" s="7" t="n">
        <f aca="false">(181.19*I45+2397)*I45+1025.38</f>
        <v>6344.78740493023</v>
      </c>
      <c r="K45" s="11" t="n">
        <f aca="false">(H45+1-17005)/10000</f>
        <v>1.93600249977944</v>
      </c>
      <c r="L45" s="14" t="n">
        <f aca="false">(181.19*K45+2397)*K45+1025.38-J45</f>
        <v>0.309855046686607</v>
      </c>
      <c r="M45" s="7" t="n">
        <f aca="false">H45*(($H$7+$H$8)*(1+$H$5)^B45)</f>
        <v>6017.43365977564</v>
      </c>
      <c r="N45" s="7" t="n">
        <f aca="false">H45-J45-M45</f>
        <v>24001.8039330885</v>
      </c>
      <c r="O45" s="7" t="n">
        <f aca="false">N45-Normalrente!N45+O44</f>
        <v>-16134.8729931661</v>
      </c>
    </row>
    <row r="46" customFormat="false" ht="12.8" hidden="false" customHeight="false" outlineLevel="0" collapsed="false">
      <c r="A46" s="0" t="n">
        <v>2059</v>
      </c>
      <c r="B46" s="0" t="n">
        <f aca="false">A46-$A$11</f>
        <v>35</v>
      </c>
      <c r="C46" s="7" t="n">
        <f aca="false">C45*(1+$H$4)</f>
        <v>80.2902812906016</v>
      </c>
      <c r="D46" s="7" t="n">
        <f aca="false">12*C46*(1-(L46+($H$7+$H$8)*(1+$H$5)^B46))</f>
        <v>501.196822192939</v>
      </c>
      <c r="E46" s="7" t="n">
        <f aca="false">(E45-D46)*(1+$E$8)</f>
        <v>-1431.04936587409</v>
      </c>
      <c r="F46" s="5" t="n">
        <f aca="false">($H$7+$H$8)*(1+$H$5)^(B46)</f>
        <v>0.167236945767427</v>
      </c>
      <c r="H46" s="7" t="n">
        <f aca="false">C46*45*12*(1-48*0.003)</f>
        <v>37113.3796237677</v>
      </c>
      <c r="I46" s="11" t="n">
        <f aca="false">(H46-17005)/10000</f>
        <v>2.01083796237677</v>
      </c>
      <c r="J46" s="7" t="n">
        <f aca="false">(181.19*I46+2397)*I46+1025.38</f>
        <v>6577.99480026553</v>
      </c>
      <c r="K46" s="11" t="n">
        <f aca="false">(H46+1-17005)/10000</f>
        <v>2.01093796237677</v>
      </c>
      <c r="L46" s="14" t="n">
        <f aca="false">(181.19*K46+2397)*K46+1025.38-J46</f>
        <v>0.312570557979598</v>
      </c>
      <c r="M46" s="7" t="n">
        <f aca="false">H46*(($H$7+$H$8)*(1+$H$5)^B46)</f>
        <v>6206.72825538598</v>
      </c>
      <c r="N46" s="7" t="n">
        <f aca="false">H46-J46-M46</f>
        <v>24328.6565681162</v>
      </c>
      <c r="O46" s="7" t="n">
        <f aca="false">N46-Normalrente!N46+O45</f>
        <v>-21666.9627924588</v>
      </c>
    </row>
    <row r="47" customFormat="false" ht="12.8" hidden="false" customHeight="false" outlineLevel="0" collapsed="false">
      <c r="A47" s="0" t="n">
        <v>2060</v>
      </c>
      <c r="B47" s="0" t="n">
        <f aca="false">A47-$A$11</f>
        <v>36</v>
      </c>
      <c r="C47" s="7" t="n">
        <f aca="false">C46*(1+$H$4)</f>
        <v>81.9448256846685</v>
      </c>
      <c r="D47" s="7" t="n">
        <f aca="false">12*C47*(1-(L47+($H$7+$H$8)*(1+$H$5)^B47))</f>
        <v>507.051342102935</v>
      </c>
      <c r="E47" s="7" t="n">
        <f aca="false">(E46-D47)*(1+$E$8)</f>
        <v>-1971.49627967864</v>
      </c>
      <c r="F47" s="5" t="n">
        <f aca="false">($H$7+$H$8)*(1+$H$5)^(B47)</f>
        <v>0.169014938438415</v>
      </c>
      <c r="H47" s="7" t="n">
        <f aca="false">C47*45*12*(1-48*0.003)</f>
        <v>37878.1762244812</v>
      </c>
      <c r="I47" s="11" t="n">
        <f aca="false">(H47-17005)/10000</f>
        <v>2.08731762244812</v>
      </c>
      <c r="J47" s="7" t="n">
        <f aca="false">(181.19*I47+2397)*I47+1025.38</f>
        <v>6818.10612014478</v>
      </c>
      <c r="K47" s="11" t="n">
        <f aca="false">(H47+1-17005)/10000</f>
        <v>2.08741762244812</v>
      </c>
      <c r="L47" s="14" t="n">
        <f aca="false">(181.19*K47+2397)*K47+1025.38-J47</f>
        <v>0.31534202790408</v>
      </c>
      <c r="M47" s="7" t="n">
        <f aca="false">H47*(($H$7+$H$8)*(1+$H$5)^B47)</f>
        <v>6401.9776227401</v>
      </c>
      <c r="N47" s="7" t="n">
        <f aca="false">H47-J47-M47</f>
        <v>24658.0924815963</v>
      </c>
      <c r="O47" s="7" t="n">
        <f aca="false">N47-Normalrente!N47+O46</f>
        <v>-27257.0328496371</v>
      </c>
    </row>
    <row r="48" customFormat="false" ht="12.8" hidden="false" customHeight="false" outlineLevel="0" collapsed="false">
      <c r="A48" s="0" t="n">
        <v>2061</v>
      </c>
      <c r="B48" s="0" t="n">
        <f aca="false">A48-$A$11</f>
        <v>37</v>
      </c>
      <c r="C48" s="7" t="n">
        <f aca="false">C47*(1+$H$4)</f>
        <v>83.6334653279727</v>
      </c>
      <c r="D48" s="7" t="n">
        <f aca="false">12*C48*(1-(L48+($H$7+$H$8)*(1+$H$5)^B48))</f>
        <v>512.858029049765</v>
      </c>
      <c r="E48" s="7" t="n">
        <f aca="false">(E47-D48)*(1+$E$8)</f>
        <v>-2527.16242087029</v>
      </c>
      <c r="F48" s="5" t="n">
        <f aca="false">($H$7+$H$8)*(1+$H$5)^(B48)</f>
        <v>0.170811833977566</v>
      </c>
      <c r="H48" s="7" t="n">
        <f aca="false">C48*45*12*(1-48*0.003)</f>
        <v>38658.7330132021</v>
      </c>
      <c r="I48" s="11" t="n">
        <f aca="false">(H48-17005)/10000</f>
        <v>2.16537330132021</v>
      </c>
      <c r="J48" s="7" t="n">
        <f aca="false">(181.19*I48+2397)*I48+1025.38</f>
        <v>7065.35100082275</v>
      </c>
      <c r="K48" s="11" t="n">
        <f aca="false">(H48+1-17005)/10000</f>
        <v>2.16547330132021</v>
      </c>
      <c r="L48" s="14" t="n">
        <f aca="false">(181.19*K48+2397)*K48+1025.38-J48</f>
        <v>0.318170609594745</v>
      </c>
      <c r="M48" s="7" t="n">
        <f aca="false">H48*(($H$7+$H$8)*(1+$H$5)^B48)</f>
        <v>6603.36908523413</v>
      </c>
      <c r="N48" s="7" t="n">
        <f aca="false">H48-J48-M48</f>
        <v>24990.0129271452</v>
      </c>
      <c r="O48" s="7" t="n">
        <f aca="false">N48-Normalrente!N48+O47</f>
        <v>-32904.1497236127</v>
      </c>
    </row>
    <row r="49" customFormat="false" ht="12.8" hidden="false" customHeight="false" outlineLevel="0" collapsed="false">
      <c r="A49" s="0" t="n">
        <v>2062</v>
      </c>
      <c r="B49" s="0" t="n">
        <f aca="false">A49-$A$11</f>
        <v>38</v>
      </c>
      <c r="C49" s="7" t="n">
        <f aca="false">C48*(1+$H$4)</f>
        <v>85.3569028224055</v>
      </c>
      <c r="D49" s="7" t="n">
        <f aca="false">12*C49*(1-(L49+($H$7+$H$8)*(1+$H$5)^B49))</f>
        <v>518.609442114176</v>
      </c>
      <c r="E49" s="7" t="n">
        <f aca="false">(E48-D49)*(1+$E$8)</f>
        <v>-3098.25380688883</v>
      </c>
      <c r="F49" s="5" t="n">
        <f aca="false">($H$7+$H$8)*(1+$H$5)^(B49)</f>
        <v>0.172627833352204</v>
      </c>
      <c r="H49" s="7" t="n">
        <f aca="false">C49*45*12*(1-48*0.003)</f>
        <v>39455.3747606287</v>
      </c>
      <c r="I49" s="11" t="n">
        <f aca="false">(H49-17005)/10000</f>
        <v>2.24503747606287</v>
      </c>
      <c r="J49" s="7" t="n">
        <f aca="false">(181.19*I49+2397)*I49+1025.38</f>
        <v>7319.96744851954</v>
      </c>
      <c r="K49" s="11" t="n">
        <f aca="false">(H49+1-17005)/10000</f>
        <v>2.24513747606287</v>
      </c>
      <c r="L49" s="14" t="n">
        <f aca="false">(181.19*K49+2397)*K49+1025.38-J49</f>
        <v>0.321057479955925</v>
      </c>
      <c r="M49" s="7" t="n">
        <f aca="false">H49*(($H$7+$H$8)*(1+$H$5)^B49)</f>
        <v>6811.09585902657</v>
      </c>
      <c r="N49" s="7" t="n">
        <f aca="false">H49-J49-M49</f>
        <v>25324.3114530826</v>
      </c>
      <c r="O49" s="7" t="n">
        <f aca="false">N49-Normalrente!N49+O48</f>
        <v>-38607.2785488321</v>
      </c>
    </row>
    <row r="50" customFormat="false" ht="12.8" hidden="false" customHeight="false" outlineLevel="0" collapsed="false">
      <c r="A50" s="0" t="n">
        <v>2063</v>
      </c>
      <c r="B50" s="0" t="n">
        <f aca="false">A50-$A$11</f>
        <v>39</v>
      </c>
      <c r="C50" s="7" t="n">
        <f aca="false">C49*(1+$H$4)</f>
        <v>87.115855248398</v>
      </c>
      <c r="D50" s="7" t="n">
        <f aca="false">12*C50*(1-(L50+($H$7+$H$8)*(1+$H$5)^B50))</f>
        <v>524.297735861534</v>
      </c>
      <c r="E50" s="7" t="n">
        <f aca="false">(E49-D50)*(1+$E$8)</f>
        <v>-3684.97202445742</v>
      </c>
      <c r="F50" s="5" t="n">
        <f aca="false">($H$7+$H$8)*(1+$H$5)^(B50)</f>
        <v>0.174463139666249</v>
      </c>
      <c r="H50" s="7" t="n">
        <f aca="false">C50*45*12*(1-48*0.003)</f>
        <v>40268.4329300195</v>
      </c>
      <c r="I50" s="11" t="n">
        <f aca="false">(H50-17005)/10000</f>
        <v>2.32634329300195</v>
      </c>
      <c r="J50" s="7" t="n">
        <f aca="false">(181.19*I50+2397)*I50+1025.38</f>
        <v>7582.2021633759</v>
      </c>
      <c r="K50" s="11" t="n">
        <f aca="false">(H50+1-17005)/10000</f>
        <v>2.32644329300195</v>
      </c>
      <c r="L50" s="14" t="n">
        <f aca="false">(181.19*K50+2397)*K50+1025.38-J50</f>
        <v>0.324003840151818</v>
      </c>
      <c r="M50" s="7" t="n">
        <f aca="false">H50*(($H$7+$H$8)*(1+$H$5)^B50)</f>
        <v>7025.35723841099</v>
      </c>
      <c r="N50" s="7" t="n">
        <f aca="false">H50-J50-M50</f>
        <v>25660.8735282326</v>
      </c>
      <c r="O50" s="7" t="n">
        <f aca="false">N50-Normalrente!N50+O49</f>
        <v>-44365.2777251934</v>
      </c>
    </row>
    <row r="51" customFormat="false" ht="12.8" hidden="false" customHeight="false" outlineLevel="0" collapsed="false">
      <c r="A51" s="0" t="n">
        <v>2064</v>
      </c>
      <c r="B51" s="0" t="n">
        <f aca="false">A51-$A$11</f>
        <v>40</v>
      </c>
      <c r="C51" s="7" t="n">
        <f aca="false">C50*(1+$H$4)</f>
        <v>88.9110544632804</v>
      </c>
      <c r="D51" s="7" t="n">
        <f aca="false">12*C51*(1-(L51+($H$7+$H$8)*(1+$H$5)^B51))</f>
        <v>529.914642124731</v>
      </c>
      <c r="E51" s="7" t="n">
        <f aca="false">(E50-D51)*(1+$E$8)</f>
        <v>-4287.51372321995</v>
      </c>
      <c r="F51" s="5" t="n">
        <f aca="false">($H$7+$H$8)*(1+$H$5)^(B51)</f>
        <v>0.176317958182939</v>
      </c>
      <c r="H51" s="7" t="n">
        <f aca="false">C51*45*12*(1-48*0.003)</f>
        <v>41098.2458151067</v>
      </c>
      <c r="I51" s="11" t="n">
        <f aca="false">(H51-17005)/10000</f>
        <v>2.40932458151067</v>
      </c>
      <c r="J51" s="7" t="n">
        <f aca="false">(181.19*I51+2397)*I51+1025.38</f>
        <v>7852.31087639147</v>
      </c>
      <c r="K51" s="11" t="n">
        <f aca="false">(H51+1-17005)/10000</f>
        <v>2.40942458151067</v>
      </c>
      <c r="L51" s="14" t="n">
        <f aca="false">(181.19*K51+2397)*K51+1025.38-J51</f>
        <v>0.327010916083964</v>
      </c>
      <c r="M51" s="7" t="n">
        <f aca="false">H51*(($H$7+$H$8)*(1+$H$5)^B51)</f>
        <v>7246.35878702013</v>
      </c>
      <c r="N51" s="7" t="n">
        <f aca="false">H51-J51-M51</f>
        <v>25999.5761516951</v>
      </c>
      <c r="O51" s="7" t="n">
        <f aca="false">N51-Normalrente!N51+O50</f>
        <v>-50176.8933708205</v>
      </c>
    </row>
    <row r="52" customFormat="false" ht="12.8" hidden="false" customHeight="false" outlineLevel="0" collapsed="false">
      <c r="A52" s="0" t="n">
        <v>2065</v>
      </c>
      <c r="B52" s="0" t="n">
        <f aca="false">A52-$A$11</f>
        <v>41</v>
      </c>
      <c r="C52" s="7" t="n">
        <f aca="false">C51*(1+$H$4)</f>
        <v>90.7432474057906</v>
      </c>
      <c r="D52" s="7" t="n">
        <f aca="false">12*C52*(1-(L52+($H$7+$H$8)*(1+$H$5)^B52))</f>
        <v>535.45145096499</v>
      </c>
      <c r="E52" s="7" t="n">
        <f aca="false">(E51-D52)*(1+$E$8)</f>
        <v>-4906.07008128598</v>
      </c>
      <c r="F52" s="5" t="n">
        <f aca="false">($H$7+$H$8)*(1+$H$5)^(B52)</f>
        <v>0.178192496347781</v>
      </c>
      <c r="H52" s="7" t="n">
        <f aca="false">C52*45*12*(1-48*0.003)</f>
        <v>41945.1586808526</v>
      </c>
      <c r="I52" s="11" t="n">
        <f aca="false">(H52-17005)/10000</f>
        <v>2.49401586808526</v>
      </c>
      <c r="J52" s="7" t="n">
        <f aca="false">(181.19*I52+2397)*I52+1025.38</f>
        <v>8130.55869987618</v>
      </c>
      <c r="K52" s="11" t="n">
        <f aca="false">(H52+1-17005)/10000</f>
        <v>2.49411586808526</v>
      </c>
      <c r="L52" s="14" t="n">
        <f aca="false">(181.19*K52+2397)*K52+1025.38-J52</f>
        <v>0.330079958928764</v>
      </c>
      <c r="M52" s="7" t="n">
        <f aca="false">H52*(($H$7+$H$8)*(1+$H$5)^B52)</f>
        <v>7474.31253504493</v>
      </c>
      <c r="N52" s="7" t="n">
        <f aca="false">H52-J52-M52</f>
        <v>26340.2874459315</v>
      </c>
      <c r="O52" s="7" t="n">
        <f aca="false">N52-Normalrente!N52+O51</f>
        <v>-56040.7535276906</v>
      </c>
    </row>
    <row r="53" customFormat="false" ht="12.8" hidden="false" customHeight="false" outlineLevel="0" collapsed="false">
      <c r="A53" s="0" t="n">
        <v>2066</v>
      </c>
      <c r="B53" s="0" t="n">
        <f aca="false">A53-$A$11</f>
        <v>42</v>
      </c>
      <c r="C53" s="7" t="n">
        <f aca="false">C52*(1+$H$4)</f>
        <v>92.6131964068566</v>
      </c>
      <c r="D53" s="7" t="n">
        <f aca="false">12*C53*(1-(L53+($H$7+$H$8)*(1+$H$5)^B53))</f>
        <v>540.898990883604</v>
      </c>
      <c r="E53" s="7" t="n">
        <f aca="false">(E52-D53)*(1+$E$8)</f>
        <v>-5540.82624143711</v>
      </c>
      <c r="F53" s="5" t="n">
        <f aca="false">($H$7+$H$8)*(1+$H$5)^(B53)</f>
        <v>0.180086963811758</v>
      </c>
      <c r="H53" s="7" t="n">
        <f aca="false">C53*45*12*(1-48*0.003)</f>
        <v>42809.5239071054</v>
      </c>
      <c r="I53" s="11" t="n">
        <f aca="false">(H53-17005)/10000</f>
        <v>2.58045239071054</v>
      </c>
      <c r="J53" s="7" t="n">
        <f aca="false">(181.19*I53+2397)*I53+1025.38</f>
        <v>8417.2204919669</v>
      </c>
      <c r="K53" s="11" t="n">
        <f aca="false">(H53+1-17005)/10000</f>
        <v>2.58055239071054</v>
      </c>
      <c r="L53" s="14" t="n">
        <f aca="false">(181.19*K53+2397)*K53+1025.38-J53</f>
        <v>0.333212245634059</v>
      </c>
      <c r="M53" s="7" t="n">
        <f aca="false">H53*(($H$7+$H$8)*(1+$H$5)^B53)</f>
        <v>7709.43718265748</v>
      </c>
      <c r="N53" s="7" t="n">
        <f aca="false">H53-J53-M53</f>
        <v>26682.866232481</v>
      </c>
      <c r="O53" s="7" t="n">
        <f aca="false">N53-Normalrente!N53+O52</f>
        <v>-61955.3621096998</v>
      </c>
    </row>
    <row r="54" customFormat="false" ht="12.8" hidden="false" customHeight="false" outlineLevel="0" collapsed="false">
      <c r="A54" s="0" t="n">
        <v>2067</v>
      </c>
      <c r="B54" s="0" t="n">
        <f aca="false">A54-$A$11</f>
        <v>43</v>
      </c>
      <c r="C54" s="7" t="n">
        <f aca="false">C53*(1+$H$4)</f>
        <v>94.5216795067846</v>
      </c>
      <c r="D54" s="7" t="n">
        <f aca="false">12*C54*(1-(L54+($H$7+$H$8)*(1+$H$5)^B54))</f>
        <v>546.247608148357</v>
      </c>
      <c r="E54" s="7" t="n">
        <f aca="false">(E53-D54)*(1+$E$8)</f>
        <v>-6191.9607165889</v>
      </c>
      <c r="F54" s="5" t="n">
        <f aca="false">($H$7+$H$8)*(1+$H$5)^(B54)</f>
        <v>0.182001572454772</v>
      </c>
      <c r="H54" s="7" t="n">
        <f aca="false">C54*45*12*(1-48*0.003)</f>
        <v>43691.7011352161</v>
      </c>
      <c r="I54" s="11" t="n">
        <f aca="false">(H54-17005)/10000</f>
        <v>2.66867011352161</v>
      </c>
      <c r="J54" s="7" t="n">
        <f aca="false">(181.19*I54+2397)*I54+1025.38</f>
        <v>8712.58123578395</v>
      </c>
      <c r="K54" s="11" t="n">
        <f aca="false">(H54+1-17005)/10000</f>
        <v>2.66877011352161</v>
      </c>
      <c r="L54" s="14" t="n">
        <f aca="false">(181.19*K54+2397)*K54+1025.38-J54</f>
        <v>0.336409079473015</v>
      </c>
      <c r="M54" s="7" t="n">
        <f aca="false">H54*(($H$7+$H$8)*(1+$H$5)^B54)</f>
        <v>7951.95830983329</v>
      </c>
      <c r="N54" s="7" t="n">
        <f aca="false">H54-J54-M54</f>
        <v>27027.1615895989</v>
      </c>
      <c r="O54" s="7" t="n">
        <f aca="false">N54-Normalrente!N54+O53</f>
        <v>-67919.0925823153</v>
      </c>
    </row>
    <row r="55" customFormat="false" ht="12.8" hidden="false" customHeight="false" outlineLevel="0" collapsed="false">
      <c r="A55" s="0" t="n">
        <v>2068</v>
      </c>
      <c r="B55" s="0" t="n">
        <f aca="false">A55-$A$11</f>
        <v>44</v>
      </c>
      <c r="C55" s="7" t="n">
        <f aca="false">C54*(1+$H$4)</f>
        <v>96.4694907789821</v>
      </c>
      <c r="D55" s="7" t="n">
        <f aca="false">12*C55*(1-(L55+($H$7+$H$8)*(1+$H$5)^B55))</f>
        <v>551.487145290967</v>
      </c>
      <c r="E55" s="7" t="n">
        <f aca="false">(E54-D55)*(1+$E$8)</f>
        <v>-6859.6447631351</v>
      </c>
      <c r="F55" s="5" t="n">
        <f aca="false">($H$7+$H$8)*(1+$H$5)^(B55)</f>
        <v>0.183936536409344</v>
      </c>
      <c r="H55" s="7" t="n">
        <f aca="false">C55*45*12*(1-48*0.003)</f>
        <v>44592.0574176767</v>
      </c>
      <c r="I55" s="11" t="n">
        <f aca="false">(H55-17005)/10000</f>
        <v>2.75870574176767</v>
      </c>
      <c r="J55" s="7" t="n">
        <f aca="false">(181.19*I55+2397)*I55+1025.38</f>
        <v>9016.93643382614</v>
      </c>
      <c r="K55" s="11" t="n">
        <f aca="false">(H55+1-17005)/10000</f>
        <v>2.75880574176767</v>
      </c>
      <c r="L55" s="14" t="n">
        <f aca="false">(181.19*K55+2397)*K55+1025.38-J55</f>
        <v>0.339671790570719</v>
      </c>
      <c r="M55" s="7" t="n">
        <f aca="false">H55*(($H$7+$H$8)*(1+$H$5)^B55)</f>
        <v>8202.10859277406</v>
      </c>
      <c r="N55" s="7" t="n">
        <f aca="false">H55-J55-M55</f>
        <v>27373.0123910765</v>
      </c>
      <c r="O55" s="7" t="n">
        <f aca="false">N55-Normalrente!N55+O54</f>
        <v>-73930.181362523</v>
      </c>
    </row>
    <row r="56" customFormat="false" ht="12.8" hidden="false" customHeight="false" outlineLevel="0" collapsed="false">
      <c r="A56" s="0" t="n">
        <v>2069</v>
      </c>
      <c r="B56" s="0" t="n">
        <f aca="false">A56-$A$11</f>
        <v>45</v>
      </c>
      <c r="C56" s="7" t="n">
        <f aca="false">C55*(1+$H$4)</f>
        <v>98.4574406603525</v>
      </c>
      <c r="D56" s="7" t="n">
        <f aca="false">12*C56*(1-(L56+($H$7+$H$8)*(1+$H$5)^B56))</f>
        <v>556.606918684893</v>
      </c>
      <c r="E56" s="7" t="n">
        <f aca="false">(E55-D56)*(1+$E$8)</f>
        <v>-7544.04172068539</v>
      </c>
      <c r="F56" s="5" t="n">
        <f aca="false">($H$7+$H$8)*(1+$H$5)^(B56)</f>
        <v>0.185892072084562</v>
      </c>
      <c r="H56" s="7" t="n">
        <f aca="false">C56*45*12*(1-48*0.003)</f>
        <v>45510.9673708413</v>
      </c>
      <c r="I56" s="11" t="n">
        <f aca="false">(H56-17005)/10000</f>
        <v>2.85059673708413</v>
      </c>
      <c r="J56" s="7" t="n">
        <f aca="false">(181.19*I56+2397)*I56+1025.38</f>
        <v>9330.59251822751</v>
      </c>
      <c r="K56" s="11" t="n">
        <f aca="false">(H56+1-17005)/10000</f>
        <v>2.85069673708413</v>
      </c>
      <c r="L56" s="14" t="n">
        <f aca="false">(181.19*K56+2397)*K56+1025.38-J56</f>
        <v>0.343001736455335</v>
      </c>
      <c r="M56" s="7" t="n">
        <f aca="false">H56*(($H$7+$H$8)*(1+$H$5)^B56)</f>
        <v>8460.12802713857</v>
      </c>
      <c r="N56" s="7" t="n">
        <f aca="false">H56-J56-M56</f>
        <v>27720.2468254753</v>
      </c>
      <c r="O56" s="7" t="n">
        <f aca="false">N56-Normalrente!N56+O55</f>
        <v>-79986.720927307</v>
      </c>
    </row>
    <row r="57" customFormat="false" ht="12.8" hidden="false" customHeight="false" outlineLevel="0" collapsed="false">
      <c r="A57" s="0" t="n">
        <v>2070</v>
      </c>
      <c r="B57" s="0" t="n">
        <f aca="false">A57-$A$11</f>
        <v>46</v>
      </c>
      <c r="C57" s="7" t="n">
        <f aca="false">C56*(1+$H$4)</f>
        <v>100.486356288499</v>
      </c>
      <c r="D57" s="7" t="n">
        <f aca="false">12*C57*(1-(L57+($H$7+$H$8)*(1+$H$5)^B57))</f>
        <v>561.595695145705</v>
      </c>
      <c r="E57" s="7" t="n">
        <f aca="false">(E56-D57)*(1+$E$8)</f>
        <v>-8245.30631662326</v>
      </c>
      <c r="F57" s="5" t="n">
        <f aca="false">($H$7+$H$8)*(1+$H$5)^(B57)</f>
        <v>0.187868398190281</v>
      </c>
      <c r="H57" s="7" t="n">
        <f aca="false">C57*45*12*(1-48*0.003)</f>
        <v>46448.8133307957</v>
      </c>
      <c r="I57" s="11" t="n">
        <f aca="false">(H57-17005)/10000</f>
        <v>2.94438133307957</v>
      </c>
      <c r="J57" s="7" t="n">
        <f aca="false">(181.19*I57+2397)*I57+1025.38</f>
        <v>9653.86727752461</v>
      </c>
      <c r="K57" s="11" t="n">
        <f aca="false">(H57+1-17005)/10000</f>
        <v>2.94448133307957</v>
      </c>
      <c r="L57" s="14" t="n">
        <f aca="false">(181.19*K57+2397)*K57+1025.38-J57</f>
        <v>0.346400302649272</v>
      </c>
      <c r="M57" s="7" t="n">
        <f aca="false">H57*(($H$7+$H$8)*(1+$H$5)^B57)</f>
        <v>8726.26415829596</v>
      </c>
      <c r="N57" s="7" t="n">
        <f aca="false">H57-J57-M57</f>
        <v>28068.6818949751</v>
      </c>
      <c r="O57" s="7" t="n">
        <f aca="false">N57-Normalrente!N57+O56</f>
        <v>-86086.6526184169</v>
      </c>
    </row>
    <row r="58" customFormat="false" ht="12.8" hidden="false" customHeight="false" outlineLevel="0" collapsed="false">
      <c r="A58" s="0" t="n">
        <v>2071</v>
      </c>
      <c r="B58" s="0" t="n">
        <f aca="false">A58-$A$11</f>
        <v>47</v>
      </c>
      <c r="C58" s="7" t="n">
        <f aca="false">C57*(1+$H$4)</f>
        <v>102.557081845875</v>
      </c>
      <c r="D58" s="7" t="n">
        <f aca="false">12*C58*(1-(L58+($H$7+$H$8)*(1+$H$5)^B58))</f>
        <v>566.441667635876</v>
      </c>
      <c r="E58" s="7" t="n">
        <f aca="false">(E57-D58)*(1+$E$8)</f>
        <v>-8963.58393396685</v>
      </c>
      <c r="F58" s="5" t="n">
        <f aca="false">($H$7+$H$8)*(1+$H$5)^(B58)</f>
        <v>0.189865735761591</v>
      </c>
      <c r="H58" s="7" t="n">
        <f aca="false">C58*45*12*(1-48*0.003)</f>
        <v>47405.9855124371</v>
      </c>
      <c r="I58" s="11" t="n">
        <f aca="false">(H58-17005)/10000</f>
        <v>3.04009855124371</v>
      </c>
      <c r="J58" s="7" t="n">
        <f aca="false">(181.19*I58+2397)*I58+1025.38</f>
        <v>9987.09030061001</v>
      </c>
      <c r="K58" s="11" t="n">
        <f aca="false">(H58+1-17005)/10000</f>
        <v>3.04019855124371</v>
      </c>
      <c r="L58" s="14" t="n">
        <f aca="false">(181.19*K58+2397)*K58+1025.38-J58</f>
        <v>0.349868903198512</v>
      </c>
      <c r="M58" s="7" t="n">
        <f aca="false">H58*(($H$7+$H$8)*(1+$H$5)^B58)</f>
        <v>9000.7723188222</v>
      </c>
      <c r="N58" s="7" t="n">
        <f aca="false">H58-J58-M58</f>
        <v>28418.1228930048</v>
      </c>
      <c r="O58" s="7" t="n">
        <f aca="false">N58-Normalrente!N58+O57</f>
        <v>-92227.7591306716</v>
      </c>
    </row>
    <row r="59" customFormat="false" ht="12.8" hidden="false" customHeight="false" outlineLevel="0" collapsed="false">
      <c r="A59" s="0" t="n">
        <v>2072</v>
      </c>
      <c r="B59" s="0" t="n">
        <f aca="false">A59-$A$11</f>
        <v>48</v>
      </c>
      <c r="C59" s="7" t="n">
        <f aca="false">C58*(1+$H$4)</f>
        <v>104.670478911029</v>
      </c>
      <c r="D59" s="7" t="n">
        <f aca="false">12*C59*(1-(L59+($H$7+$H$8)*(1+$H$5)^B59))</f>
        <v>571.132429827324</v>
      </c>
      <c r="E59" s="7" t="n">
        <f aca="false">(E58-D59)*(1+$E$8)</f>
        <v>-9699.00984073841</v>
      </c>
      <c r="F59" s="5" t="n">
        <f aca="false">($H$7+$H$8)*(1+$H$5)^(B59)</f>
        <v>0.191884308183532</v>
      </c>
      <c r="H59" s="7" t="n">
        <f aca="false">C59*45*12*(1-48*0.003)</f>
        <v>48382.8821718338</v>
      </c>
      <c r="I59" s="11" t="n">
        <f aca="false">(H59-17005)/10000</f>
        <v>3.13778821718338</v>
      </c>
      <c r="J59" s="7" t="n">
        <f aca="false">(181.19*I59+2397)*I59+1025.38</f>
        <v>10330.6034385758</v>
      </c>
      <c r="K59" s="11" t="n">
        <f aca="false">(H59+1-17005)/10000</f>
        <v>3.13788821718338</v>
      </c>
      <c r="L59" s="14" t="n">
        <f aca="false">(181.19*K59+2397)*K59+1025.38-J59</f>
        <v>0.353408981314715</v>
      </c>
      <c r="M59" s="7" t="n">
        <f aca="false">H59*(($H$7+$H$8)*(1+$H$5)^B59)</f>
        <v>9283.91587346767</v>
      </c>
      <c r="N59" s="7" t="n">
        <f aca="false">H59-J59-M59</f>
        <v>28768.3628597904</v>
      </c>
      <c r="O59" s="7" t="n">
        <f aca="false">N59-Normalrente!N59+O58</f>
        <v>-98407.6566705228</v>
      </c>
    </row>
    <row r="60" customFormat="false" ht="12.8" hidden="false" customHeight="false" outlineLevel="0" collapsed="false">
      <c r="A60" s="0" t="n">
        <v>2073</v>
      </c>
      <c r="B60" s="0" t="n">
        <f aca="false">A60-$A$11</f>
        <v>49</v>
      </c>
      <c r="C60" s="7" t="n">
        <f aca="false">C59*(1+$H$4)</f>
        <v>106.827426817086</v>
      </c>
      <c r="D60" s="7" t="n">
        <f aca="false">12*C60*(1-(L60+($H$7+$H$8)*(1+$H$5)^B60))</f>
        <v>575.654949716315</v>
      </c>
      <c r="E60" s="7" t="n">
        <f aca="false">(E59-D60)*(1+$E$8)</f>
        <v>-10451.7083792153</v>
      </c>
      <c r="F60" s="5" t="n">
        <f aca="false">($H$7+$H$8)*(1+$H$5)^(B60)</f>
        <v>0.193924341216078</v>
      </c>
      <c r="H60" s="7" t="n">
        <f aca="false">C60*45*12*(1-48*0.003)</f>
        <v>49379.9097719299</v>
      </c>
      <c r="I60" s="11" t="n">
        <f aca="false">(H60-17005)/10000</f>
        <v>3.23749097719299</v>
      </c>
      <c r="J60" s="7" t="n">
        <f aca="false">(181.19*I60+2397)*I60+1025.38</f>
        <v>10684.7612851793</v>
      </c>
      <c r="K60" s="11" t="n">
        <f aca="false">(H60+1-17005)/10000</f>
        <v>3.23759097719299</v>
      </c>
      <c r="L60" s="14" t="n">
        <f aca="false">(181.19*K60+2397)*K60+1025.38-J60</f>
        <v>0.357022009931825</v>
      </c>
      <c r="M60" s="7" t="n">
        <f aca="false">H60*(($H$7+$H$8)*(1+$H$5)^B60)</f>
        <v>9575.9664718309</v>
      </c>
      <c r="N60" s="7" t="n">
        <f aca="false">H60-J60-M60</f>
        <v>29119.1820149197</v>
      </c>
      <c r="O60" s="7" t="n">
        <f aca="false">N60-Normalrente!N60+O59</f>
        <v>-104623.786771057</v>
      </c>
    </row>
    <row r="61" customFormat="false" ht="12.8" hidden="false" customHeight="false" outlineLevel="0" collapsed="false">
      <c r="A61" s="0" t="n">
        <v>2074</v>
      </c>
      <c r="B61" s="0" t="n">
        <f aca="false">A61-$A$11</f>
        <v>50</v>
      </c>
      <c r="C61" s="7" t="n">
        <f aca="false">C60*(1+$H$4)</f>
        <v>109.028823017618</v>
      </c>
      <c r="D61" s="7" t="n">
        <f aca="false">12*C61*(1-(L61+($H$7+$H$8)*(1+$H$5)^B61))</f>
        <v>579.995542043414</v>
      </c>
      <c r="E61" s="7" t="n">
        <f aca="false">(E60-D61)*(1+$E$8)</f>
        <v>-11221.7921131556</v>
      </c>
      <c r="F61" s="5" t="n">
        <f aca="false">($H$7+$H$8)*(1+$H$5)^(B61)</f>
        <v>0.195986063019392</v>
      </c>
      <c r="H61" s="7" t="n">
        <f aca="false">C61*45*12*(1-48*0.003)</f>
        <v>50397.4831516639</v>
      </c>
      <c r="I61" s="11" t="n">
        <f aca="false">(H61-17005)/10000</f>
        <v>3.33924831516639</v>
      </c>
      <c r="J61" s="7" t="n">
        <f aca="false">(181.19*I61+2397)*I61+1025.38</f>
        <v>11049.9316766946</v>
      </c>
      <c r="K61" s="11" t="n">
        <f aca="false">(H61+1-17005)/10000</f>
        <v>3.33934831516639</v>
      </c>
      <c r="L61" s="14" t="n">
        <f aca="false">(181.19*K61+2397)*K61+1025.38-J61</f>
        <v>0.360709492346359</v>
      </c>
      <c r="M61" s="7" t="n">
        <f aca="false">H61*(($H$7+$H$8)*(1+$H$5)^B61)</f>
        <v>9877.20430898073</v>
      </c>
      <c r="N61" s="7" t="n">
        <f aca="false">H61-J61-M61</f>
        <v>29470.3471659886</v>
      </c>
      <c r="O61" s="7" t="n">
        <f aca="false">N61-Normalrente!N61+O60</f>
        <v>-110873.407749042</v>
      </c>
    </row>
    <row r="62" customFormat="false" ht="12.8" hidden="false" customHeight="false" outlineLevel="0" collapsed="false">
      <c r="A62" s="0" t="n">
        <v>2075</v>
      </c>
      <c r="B62" s="0" t="n">
        <f aca="false">A62-$A$11</f>
        <v>51</v>
      </c>
      <c r="C62" s="7" t="n">
        <f aca="false">C61*(1+$H$4)</f>
        <v>111.275583460051</v>
      </c>
      <c r="D62" s="7" t="n">
        <f aca="false">12*C62*(1-(L62+($H$7+$H$8)*(1+$H$5)^B62))</f>
        <v>584.139839610858</v>
      </c>
      <c r="E62" s="7" t="n">
        <f aca="false">(E61-D62)*(1+$E$8)</f>
        <v>-12009.3609311525</v>
      </c>
      <c r="F62" s="5" t="n">
        <f aca="false">($H$7+$H$8)*(1+$H$5)^(B62)</f>
        <v>0.198069704179334</v>
      </c>
      <c r="H62" s="7" t="n">
        <f aca="false">C62*45*12*(1-48*0.003)</f>
        <v>51436.025698574</v>
      </c>
      <c r="I62" s="11" t="n">
        <f aca="false">(H62-17005)/10000</f>
        <v>3.4431025698574</v>
      </c>
      <c r="J62" s="7" t="n">
        <f aca="false">(181.19*I62+2397)*I62+1025.38</f>
        <v>11426.4962119435</v>
      </c>
      <c r="K62" s="11" t="n">
        <f aca="false">(H62+1-17005)/10000</f>
        <v>3.4432025698574</v>
      </c>
      <c r="L62" s="14" t="n">
        <f aca="false">(181.19*K62+2397)*K62+1025.38-J62</f>
        <v>0.364472962828586</v>
      </c>
      <c r="M62" s="7" t="n">
        <f aca="false">H62*(($H$7+$H$8)*(1+$H$5)^B62)</f>
        <v>10187.9183942772</v>
      </c>
      <c r="N62" s="7" t="n">
        <f aca="false">H62-J62-M62</f>
        <v>29821.6110923533</v>
      </c>
      <c r="O62" s="7" t="n">
        <f aca="false">N62-Normalrente!N62+O61</f>
        <v>-117153.585789033</v>
      </c>
    </row>
    <row r="63" customFormat="false" ht="12.8" hidden="false" customHeight="false" outlineLevel="0" collapsed="false">
      <c r="A63" s="0" t="n">
        <v>2076</v>
      </c>
      <c r="B63" s="0" t="n">
        <f aca="false">A63-$A$11</f>
        <v>52</v>
      </c>
      <c r="C63" s="7" t="n">
        <f aca="false">C62*(1+$H$4)</f>
        <v>113.568642966767</v>
      </c>
      <c r="D63" s="7" t="n">
        <f aca="false">12*C63*(1-(L63+($H$7+$H$8)*(1+$H$5)^B63))</f>
        <v>588.072763378647</v>
      </c>
      <c r="E63" s="7" t="n">
        <f aca="false">(E62-D63)*(1+$E$8)</f>
        <v>-12814.5011041195</v>
      </c>
      <c r="F63" s="5" t="n">
        <f aca="false">($H$7+$H$8)*(1+$H$5)^(B63)</f>
        <v>0.200175497733261</v>
      </c>
      <c r="H63" s="7" t="n">
        <f aca="false">C63*45*12*(1-48*0.003)</f>
        <v>52495.9695249586</v>
      </c>
      <c r="I63" s="11" t="n">
        <f aca="false">(H63-17005)/10000</f>
        <v>3.54909695249586</v>
      </c>
      <c r="J63" s="7" t="n">
        <f aca="false">(181.19*I63+2397)*I63+1025.38</f>
        <v>11814.8507933334</v>
      </c>
      <c r="K63" s="11" t="n">
        <f aca="false">(H63+1-17005)/10000</f>
        <v>3.54919695249586</v>
      </c>
      <c r="L63" s="14" t="n">
        <f aca="false">(181.19*K63+2397)*K63+1025.38-J63</f>
        <v>0.368313987262809</v>
      </c>
      <c r="M63" s="7" t="n">
        <f aca="false">H63*(($H$7+$H$8)*(1+$H$5)^B63)</f>
        <v>10508.4068286487</v>
      </c>
      <c r="N63" s="7" t="n">
        <f aca="false">H63-J63-M63</f>
        <v>30172.7119029765</v>
      </c>
      <c r="O63" s="7" t="n">
        <f aca="false">N63-Normalrente!N63+O62</f>
        <v>-123461.185638936</v>
      </c>
    </row>
    <row r="64" customFormat="false" ht="12.8" hidden="false" customHeight="false" outlineLevel="0" collapsed="false">
      <c r="A64" s="0" t="n">
        <v>2077</v>
      </c>
      <c r="B64" s="0" t="n">
        <f aca="false">A64-$A$11</f>
        <v>53</v>
      </c>
      <c r="C64" s="7" t="n">
        <f aca="false">C63*(1+$H$4)</f>
        <v>115.908955624066</v>
      </c>
      <c r="D64" s="7" t="n">
        <f aca="false">12*C64*(1-(L64+($H$7+$H$8)*(1+$H$5)^B64))</f>
        <v>591.778491287332</v>
      </c>
      <c r="E64" s="7" t="n">
        <f aca="false">(E63-D64)*(1+$E$8)</f>
        <v>-13637.2842948208</v>
      </c>
      <c r="F64" s="5" t="n">
        <f aca="false">($H$7+$H$8)*(1+$H$5)^(B64)</f>
        <v>0.202303679196081</v>
      </c>
      <c r="H64" s="7" t="n">
        <f aca="false">C64*45*12*(1-48*0.003)</f>
        <v>53577.7556476682</v>
      </c>
      <c r="I64" s="11" t="n">
        <f aca="false">(H64-17005)/10000</f>
        <v>3.65727556476682</v>
      </c>
      <c r="J64" s="7" t="n">
        <f aca="false">(181.19*I64+2397)*I64+1025.38</f>
        <v>12215.4061897638</v>
      </c>
      <c r="K64" s="11" t="n">
        <f aca="false">(H64+1-17005)/10000</f>
        <v>3.65737556476682</v>
      </c>
      <c r="L64" s="14" t="n">
        <f aca="false">(181.19*K64+2397)*K64+1025.38-J64</f>
        <v>0.372234163816756</v>
      </c>
      <c r="M64" s="7" t="n">
        <f aca="false">H64*(($H$7+$H$8)*(1+$H$5)^B64)</f>
        <v>10838.9770905919</v>
      </c>
      <c r="N64" s="7" t="n">
        <f aca="false">H64-J64-M64</f>
        <v>30523.3723673125</v>
      </c>
      <c r="O64" s="7" t="n">
        <f aca="false">N64-Normalrente!N64+O63</f>
        <v>-129792.860900781</v>
      </c>
    </row>
    <row r="65" customFormat="false" ht="12.8" hidden="false" customHeight="false" outlineLevel="0" collapsed="false">
      <c r="A65" s="0" t="n">
        <v>2078</v>
      </c>
      <c r="B65" s="0" t="n">
        <f aca="false">A65-$A$11</f>
        <v>54</v>
      </c>
      <c r="C65" s="7" t="n">
        <f aca="false">C64*(1+$H$4)</f>
        <v>118.297495179131</v>
      </c>
      <c r="D65" s="7" t="n">
        <f aca="false">12*C65*(1-(L65+($H$7+$H$8)*(1+$H$5)^B65))</f>
        <v>595.240425846199</v>
      </c>
      <c r="E65" s="7" t="n">
        <f aca="false">(E64-D65)*(1+$E$8)</f>
        <v>-14477.7665173641</v>
      </c>
      <c r="F65" s="5" t="n">
        <f aca="false">($H$7+$H$8)*(1+$H$5)^(B65)</f>
        <v>0.2044544865866</v>
      </c>
      <c r="H65" s="7" t="n">
        <f aca="false">C65*45*12*(1-48*0.003)</f>
        <v>54681.8341716017</v>
      </c>
      <c r="I65" s="11" t="n">
        <f aca="false">(H65-17005)/10000</f>
        <v>3.76768341716017</v>
      </c>
      <c r="J65" s="7" t="n">
        <f aca="false">(181.19*I65+2397)*I65+1025.38</f>
        <v>12628.5886222978</v>
      </c>
      <c r="K65" s="11" t="n">
        <f aca="false">(H65+1-17005)/10000</f>
        <v>3.76778341716017</v>
      </c>
      <c r="L65" s="14" t="n">
        <f aca="false">(181.19*K65+2397)*K65+1025.38-J65</f>
        <v>0.376235123574588</v>
      </c>
      <c r="M65" s="7" t="n">
        <f aca="false">H65*(($H$7+$H$8)*(1+$H$5)^B65)</f>
        <v>11179.9463311684</v>
      </c>
      <c r="N65" s="7" t="n">
        <f aca="false">H65-J65-M65</f>
        <v>30873.2992181355</v>
      </c>
      <c r="O65" s="7" t="n">
        <f aca="false">N65-Normalrente!N65+O64</f>
        <v>-136145.043899802</v>
      </c>
    </row>
    <row r="66" customFormat="false" ht="12.8" hidden="false" customHeight="false" outlineLevel="0" collapsed="false">
      <c r="A66" s="0" t="n">
        <v>2079</v>
      </c>
      <c r="B66" s="0" t="n">
        <f aca="false">A66-$A$11</f>
        <v>55</v>
      </c>
      <c r="C66" s="7" t="n">
        <f aca="false">C65*(1+$H$4)</f>
        <v>120.735255445189</v>
      </c>
      <c r="D66" s="7" t="n">
        <f aca="false">12*C66*(1-(L66+($H$7+$H$8)*(1+$H$5)^B66))</f>
        <v>598.441160301414</v>
      </c>
      <c r="E66" s="7" t="n">
        <f aca="false">(E65-D66)*(1+$E$8)</f>
        <v>-15335.9870443494</v>
      </c>
      <c r="F66" s="5" t="n">
        <f aca="false">($H$7+$H$8)*(1+$H$5)^(B66)</f>
        <v>0.206628160454138</v>
      </c>
      <c r="H66" s="7" t="n">
        <f aca="false">C66*45*12*(1-48*0.003)</f>
        <v>55808.664476984</v>
      </c>
      <c r="I66" s="11" t="n">
        <f aca="false">(H66-17005)/10000</f>
        <v>3.8803664476984</v>
      </c>
      <c r="J66" s="7" t="n">
        <f aca="false">(181.19*I66+2397)*I66+1025.38</f>
        <v>13054.8403735337</v>
      </c>
      <c r="K66" s="11" t="n">
        <f aca="false">(H66+1-17005)/10000</f>
        <v>3.8804664476984</v>
      </c>
      <c r="L66" s="14" t="n">
        <f aca="false">(181.19*K66+2397)*K66+1025.38-J66</f>
        <v>0.380318531231751</v>
      </c>
      <c r="M66" s="7" t="n">
        <f aca="false">H66*(($H$7+$H$8)*(1+$H$5)^B66)</f>
        <v>11531.6416782814</v>
      </c>
      <c r="N66" s="7" t="n">
        <f aca="false">H66-J66-M66</f>
        <v>31222.1824251689</v>
      </c>
      <c r="O66" s="7" t="n">
        <f aca="false">N66-Normalrente!N66+O65</f>
        <v>-142513.935114201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32</v>
      </c>
    </row>
    <row r="2" customFormat="false" ht="12.8" hidden="false" customHeight="false" outlineLevel="0" collapsed="false">
      <c r="A2" s="0" t="s">
        <v>33</v>
      </c>
      <c r="B2" s="0" t="s">
        <v>34</v>
      </c>
      <c r="C2" s="0" t="s">
        <v>35</v>
      </c>
      <c r="E2" s="0" t="s">
        <v>36</v>
      </c>
    </row>
    <row r="3" customFormat="false" ht="12.8" hidden="false" customHeight="false" outlineLevel="0" collapsed="false">
      <c r="A3" s="0" t="n">
        <v>17006</v>
      </c>
      <c r="B3" s="0" t="n">
        <f aca="false">(A3-17005)/10000</f>
        <v>0.0001</v>
      </c>
      <c r="C3" s="7" t="n">
        <f aca="false">(181.19*B3+2397)*B3+1025.38</f>
        <v>1025.6197018119</v>
      </c>
      <c r="D3" s="0" t="n">
        <f aca="false">(A3+1-17005)/10000</f>
        <v>0.0002</v>
      </c>
      <c r="E3" s="14" t="n">
        <f aca="false">(181.19*D3+2397)*D3+1025.38-C3</f>
        <v>0.239705435699989</v>
      </c>
    </row>
    <row r="4" customFormat="false" ht="12.8" hidden="false" customHeight="false" outlineLevel="0" collapsed="false">
      <c r="A4" s="0" t="n">
        <v>18000</v>
      </c>
      <c r="B4" s="0" t="n">
        <f aca="false">(A4-17005)/10000</f>
        <v>0.0995</v>
      </c>
      <c r="C4" s="7" t="n">
        <f aca="false">(181.19*B4+2397)*B4+1025.38</f>
        <v>1265.6753262975</v>
      </c>
      <c r="D4" s="0" t="n">
        <f aca="false">(A4+1-17005)/10000</f>
        <v>0.0996</v>
      </c>
      <c r="E4" s="14" t="n">
        <f aca="false">(181.19*D4+2397)*D4+1025.38-C4</f>
        <v>0.24330749289993</v>
      </c>
    </row>
    <row r="5" customFormat="false" ht="12.8" hidden="false" customHeight="false" outlineLevel="0" collapsed="false">
      <c r="A5" s="0" t="n">
        <v>19000</v>
      </c>
      <c r="B5" s="0" t="n">
        <f aca="false">(A5-17005)/10000</f>
        <v>0.1995</v>
      </c>
      <c r="C5" s="7" t="n">
        <f aca="false">(181.19*B5+2397)*B5+1025.38</f>
        <v>1510.7929072975</v>
      </c>
      <c r="D5" s="0" t="n">
        <f aca="false">(A5+1-17005)/10000</f>
        <v>0.1996</v>
      </c>
      <c r="E5" s="14" t="n">
        <f aca="false">(181.19*D5+2397)*D5+1025.38-C5</f>
        <v>0.246931292899717</v>
      </c>
    </row>
    <row r="6" customFormat="false" ht="12.8" hidden="false" customHeight="false" outlineLevel="0" collapsed="false">
      <c r="A6" s="0" t="n">
        <v>20000</v>
      </c>
      <c r="B6" s="0" t="n">
        <f aca="false">(A6-17005)/10000</f>
        <v>0.2995</v>
      </c>
      <c r="C6" s="7" t="n">
        <f aca="false">(181.19*B6+2397)*B6+1025.38</f>
        <v>1759.5342882975</v>
      </c>
      <c r="D6" s="0" t="n">
        <f aca="false">(A6+1-17005)/10000</f>
        <v>0.2996</v>
      </c>
      <c r="E6" s="14" t="n">
        <f aca="false">(181.19*D6+2397)*D6+1025.38-C6</f>
        <v>0.250555092899958</v>
      </c>
    </row>
    <row r="7" customFormat="false" ht="12.8" hidden="false" customHeight="false" outlineLevel="0" collapsed="false">
      <c r="A7" s="0" t="n">
        <v>21000</v>
      </c>
      <c r="B7" s="0" t="n">
        <f aca="false">(A7-17005)/10000</f>
        <v>0.3995</v>
      </c>
      <c r="C7" s="7" t="n">
        <f aca="false">(181.19*B7+2397)*B7+1025.38</f>
        <v>2011.8994692975</v>
      </c>
      <c r="D7" s="0" t="n">
        <f aca="false">(A7+1-17005)/10000</f>
        <v>0.3996</v>
      </c>
      <c r="E7" s="14" t="n">
        <f aca="false">(181.19*D7+2397)*D7+1025.38-C7</f>
        <v>0.254178892899745</v>
      </c>
    </row>
    <row r="8" customFormat="false" ht="12.8" hidden="false" customHeight="false" outlineLevel="0" collapsed="false">
      <c r="A8" s="0" t="n">
        <v>22000</v>
      </c>
      <c r="B8" s="0" t="n">
        <f aca="false">(A8-17005)/10000</f>
        <v>0.4995</v>
      </c>
      <c r="C8" s="7" t="n">
        <f aca="false">(181.19*B8+2397)*B8+1025.38</f>
        <v>2267.8884502975</v>
      </c>
      <c r="D8" s="0" t="n">
        <f aca="false">(A8+1-17005)/10000</f>
        <v>0.4996</v>
      </c>
      <c r="E8" s="14" t="n">
        <f aca="false">(181.19*D8+2397)*D8+1025.38-C8</f>
        <v>0.257802692899986</v>
      </c>
    </row>
    <row r="9" customFormat="false" ht="12.8" hidden="false" customHeight="false" outlineLevel="0" collapsed="false">
      <c r="A9" s="0" t="n">
        <v>23000</v>
      </c>
      <c r="B9" s="0" t="n">
        <f aca="false">(A9-17005)/10000</f>
        <v>0.5995</v>
      </c>
      <c r="C9" s="7" t="n">
        <f aca="false">(181.19*B9+2397)*B9+1025.38</f>
        <v>2527.5012312975</v>
      </c>
      <c r="D9" s="0" t="n">
        <f aca="false">(A9+1-17005)/10000</f>
        <v>0.5996</v>
      </c>
      <c r="E9" s="14" t="n">
        <f aca="false">(181.19*D9+2397)*D9+1025.38-C9</f>
        <v>0.261426492900227</v>
      </c>
    </row>
    <row r="10" customFormat="false" ht="12.8" hidden="false" customHeight="false" outlineLevel="0" collapsed="false">
      <c r="A10" s="0" t="n">
        <v>24000</v>
      </c>
      <c r="B10" s="0" t="n">
        <f aca="false">(A10-17005)/10000</f>
        <v>0.6995</v>
      </c>
      <c r="C10" s="7" t="n">
        <f aca="false">(181.19*B10+2397)*B10+1025.38</f>
        <v>2790.7378122975</v>
      </c>
      <c r="D10" s="0" t="n">
        <f aca="false">(A10+1-17005)/10000</f>
        <v>0.6996</v>
      </c>
      <c r="E10" s="14" t="n">
        <f aca="false">(181.19*D10+2397)*D10+1025.38-C10</f>
        <v>0.265050292899559</v>
      </c>
    </row>
    <row r="11" customFormat="false" ht="12.8" hidden="false" customHeight="false" outlineLevel="0" collapsed="false">
      <c r="A11" s="0" t="n">
        <v>25000</v>
      </c>
      <c r="B11" s="0" t="n">
        <f aca="false">(A11-17005)/10000</f>
        <v>0.7995</v>
      </c>
      <c r="C11" s="7" t="n">
        <f aca="false">(181.19*B11+2397)*B11+1025.38</f>
        <v>3057.5981932975</v>
      </c>
      <c r="D11" s="0" t="n">
        <f aca="false">(A11+1-17005)/10000</f>
        <v>0.7996</v>
      </c>
      <c r="E11" s="14" t="n">
        <f aca="false">(181.19*D11+2397)*D11+1025.38-C11</f>
        <v>0.268674092900255</v>
      </c>
    </row>
    <row r="12" customFormat="false" ht="12.8" hidden="false" customHeight="false" outlineLevel="0" collapsed="false">
      <c r="A12" s="0" t="n">
        <v>26000</v>
      </c>
      <c r="B12" s="0" t="n">
        <f aca="false">(A12-17005)/10000</f>
        <v>0.8995</v>
      </c>
      <c r="C12" s="7" t="n">
        <f aca="false">(181.19*B12+2397)*B12+1025.38</f>
        <v>3328.0823742975</v>
      </c>
      <c r="D12" s="0" t="n">
        <f aca="false">(A12+1-17005)/10000</f>
        <v>0.8996</v>
      </c>
      <c r="E12" s="14" t="n">
        <f aca="false">(181.19*D12+2397)*D12+1025.38-C12</f>
        <v>0.272297892900042</v>
      </c>
    </row>
    <row r="13" customFormat="false" ht="12.8" hidden="false" customHeight="false" outlineLevel="0" collapsed="false">
      <c r="A13" s="0" t="n">
        <v>27000</v>
      </c>
      <c r="B13" s="0" t="n">
        <f aca="false">(A13-17005)/10000</f>
        <v>0.9995</v>
      </c>
      <c r="C13" s="7" t="n">
        <f aca="false">(181.19*B13+2397)*B13+1025.38</f>
        <v>3602.1903552975</v>
      </c>
      <c r="D13" s="0" t="n">
        <f aca="false">(A13+1-17005)/10000</f>
        <v>0.9996</v>
      </c>
      <c r="E13" s="14" t="n">
        <f aca="false">(181.19*D13+2397)*D13+1025.38-C13</f>
        <v>0.275921692900283</v>
      </c>
    </row>
    <row r="14" customFormat="false" ht="12.8" hidden="false" customHeight="false" outlineLevel="0" collapsed="false">
      <c r="A14" s="0" t="n">
        <v>28000</v>
      </c>
      <c r="B14" s="0" t="n">
        <f aca="false">(A14-17005)/10000</f>
        <v>1.0995</v>
      </c>
      <c r="C14" s="7" t="n">
        <f aca="false">(181.19*B14+2397)*B14+1025.38</f>
        <v>3879.9221362975</v>
      </c>
      <c r="D14" s="0" t="n">
        <f aca="false">(A14+1-17005)/10000</f>
        <v>1.0996</v>
      </c>
      <c r="E14" s="14" t="n">
        <f aca="false">(181.19*D14+2397)*D14+1025.38-C14</f>
        <v>0.279545492899615</v>
      </c>
    </row>
    <row r="15" customFormat="false" ht="12.8" hidden="false" customHeight="false" outlineLevel="0" collapsed="false">
      <c r="A15" s="0" t="n">
        <v>29000</v>
      </c>
      <c r="B15" s="0" t="n">
        <f aca="false">(A15-17005)/10000</f>
        <v>1.1995</v>
      </c>
      <c r="C15" s="7" t="n">
        <f aca="false">(181.19*B15+2397)*B15+1025.38</f>
        <v>4161.2777172975</v>
      </c>
      <c r="D15" s="0" t="n">
        <f aca="false">(A15+1-17005)/10000</f>
        <v>1.1996</v>
      </c>
      <c r="E15" s="14" t="n">
        <f aca="false">(181.19*D15+2397)*D15+1025.38-C15</f>
        <v>0.283169292899402</v>
      </c>
    </row>
    <row r="16" customFormat="false" ht="12.8" hidden="false" customHeight="false" outlineLevel="0" collapsed="false">
      <c r="A16" s="0" t="n">
        <v>30000</v>
      </c>
      <c r="B16" s="0" t="n">
        <f aca="false">(A16-17005)/10000</f>
        <v>1.2995</v>
      </c>
      <c r="C16" s="7" t="n">
        <f aca="false">(181.19*B16+2397)*B16+1025.38</f>
        <v>4446.2570982975</v>
      </c>
      <c r="D16" s="0" t="n">
        <f aca="false">(A16+1-17005)/10000</f>
        <v>1.2996</v>
      </c>
      <c r="E16" s="14" t="n">
        <f aca="false">(181.19*D16+2397)*D16+1025.38-C16</f>
        <v>0.286793092899643</v>
      </c>
    </row>
    <row r="17" customFormat="false" ht="12.8" hidden="false" customHeight="false" outlineLevel="0" collapsed="false">
      <c r="A17" s="0" t="n">
        <v>31000</v>
      </c>
      <c r="B17" s="0" t="n">
        <f aca="false">(A17-17005)/10000</f>
        <v>1.3995</v>
      </c>
      <c r="C17" s="7" t="n">
        <f aca="false">(181.19*B17+2397)*B17+1025.38</f>
        <v>4734.8602792975</v>
      </c>
      <c r="D17" s="0" t="n">
        <f aca="false">(A17+1-17005)/10000</f>
        <v>1.3996</v>
      </c>
      <c r="E17" s="14" t="n">
        <f aca="false">(181.19*D17+2397)*D17+1025.38-C17</f>
        <v>0.290416892899884</v>
      </c>
    </row>
    <row r="18" customFormat="false" ht="12.8" hidden="false" customHeight="false" outlineLevel="0" collapsed="false">
      <c r="A18" s="0" t="n">
        <v>32000</v>
      </c>
      <c r="B18" s="0" t="n">
        <f aca="false">(A18-17005)/10000</f>
        <v>1.4995</v>
      </c>
      <c r="C18" s="7" t="n">
        <f aca="false">(181.19*B18+2397)*B18+1025.38</f>
        <v>5027.0872602975</v>
      </c>
      <c r="D18" s="0" t="n">
        <f aca="false">(A18+1-17005)/10000</f>
        <v>1.4996</v>
      </c>
      <c r="E18" s="14" t="n">
        <f aca="false">(181.19*D18+2397)*D18+1025.38-C18</f>
        <v>0.294040692900126</v>
      </c>
    </row>
    <row r="19" customFormat="false" ht="12.8" hidden="false" customHeight="false" outlineLevel="0" collapsed="false">
      <c r="A19" s="0" t="n">
        <v>33000</v>
      </c>
      <c r="B19" s="0" t="n">
        <f aca="false">(A19-17005)/10000</f>
        <v>1.5995</v>
      </c>
      <c r="C19" s="7" t="n">
        <f aca="false">(181.19*B19+2397)*B19+1025.38</f>
        <v>5322.9380412975</v>
      </c>
      <c r="D19" s="0" t="n">
        <f aca="false">(A19+1-17005)/10000</f>
        <v>1.5996</v>
      </c>
      <c r="E19" s="14" t="n">
        <f aca="false">(181.19*D19+2397)*D19+1025.38-C19</f>
        <v>0.297664492900367</v>
      </c>
    </row>
    <row r="20" customFormat="false" ht="12.8" hidden="false" customHeight="false" outlineLevel="0" collapsed="false">
      <c r="A20" s="0" t="n">
        <v>34000</v>
      </c>
      <c r="B20" s="0" t="n">
        <f aca="false">(A20-17005)/10000</f>
        <v>1.6995</v>
      </c>
      <c r="C20" s="7" t="n">
        <f aca="false">(181.19*B20+2397)*B20+1025.38</f>
        <v>5622.4126222975</v>
      </c>
      <c r="D20" s="0" t="n">
        <f aca="false">(A20+1-17005)/10000</f>
        <v>1.6996</v>
      </c>
      <c r="E20" s="14" t="n">
        <f aca="false">(181.19*D20+2397)*D20+1025.38-C20</f>
        <v>0.301288292899699</v>
      </c>
    </row>
    <row r="21" customFormat="false" ht="12.8" hidden="false" customHeight="false" outlineLevel="0" collapsed="false">
      <c r="A21" s="0" t="n">
        <v>35000</v>
      </c>
      <c r="B21" s="0" t="n">
        <f aca="false">(A21-17005)/10000</f>
        <v>1.7995</v>
      </c>
      <c r="C21" s="7" t="n">
        <f aca="false">(181.19*B21+2397)*B21+1025.38</f>
        <v>5925.5110032975</v>
      </c>
      <c r="D21" s="0" t="n">
        <f aca="false">(A21+1-17005)/10000</f>
        <v>1.7996</v>
      </c>
      <c r="E21" s="14" t="n">
        <f aca="false">(181.19*D21+2397)*D21+1025.38-C21</f>
        <v>0.30491209289994</v>
      </c>
    </row>
    <row r="22" customFormat="false" ht="12.8" hidden="false" customHeight="false" outlineLevel="0" collapsed="false">
      <c r="A22" s="0" t="n">
        <v>36000</v>
      </c>
      <c r="B22" s="0" t="n">
        <f aca="false">(A22-17005)/10000</f>
        <v>1.8995</v>
      </c>
      <c r="C22" s="7" t="n">
        <f aca="false">(181.19*B22+2397)*B22+1025.38</f>
        <v>6232.2331842975</v>
      </c>
      <c r="D22" s="0" t="n">
        <f aca="false">(A22+1-17005)/10000</f>
        <v>1.8996</v>
      </c>
      <c r="E22" s="14" t="n">
        <f aca="false">(181.19*D22+2397)*D22+1025.38-C22</f>
        <v>0.308535892900181</v>
      </c>
    </row>
    <row r="23" customFormat="false" ht="12.8" hidden="false" customHeight="false" outlineLevel="0" collapsed="false">
      <c r="A23" s="0" t="n">
        <v>37000</v>
      </c>
      <c r="B23" s="0" t="n">
        <f aca="false">(A23-17005)/10000</f>
        <v>1.9995</v>
      </c>
      <c r="C23" s="7" t="n">
        <f aca="false">(181.19*B23+2397)*B23+1025.38</f>
        <v>6542.5791652975</v>
      </c>
      <c r="D23" s="0" t="n">
        <f aca="false">(A23+1-17005)/10000</f>
        <v>1.9996</v>
      </c>
      <c r="E23" s="14" t="n">
        <f aca="false">(181.19*D23+2397)*D23+1025.38-C23</f>
        <v>0.312159692899513</v>
      </c>
    </row>
    <row r="24" customFormat="false" ht="12.8" hidden="false" customHeight="false" outlineLevel="0" collapsed="false">
      <c r="A24" s="0" t="n">
        <v>38000</v>
      </c>
      <c r="B24" s="0" t="n">
        <f aca="false">(A24-17005)/10000</f>
        <v>2.0995</v>
      </c>
      <c r="C24" s="7" t="n">
        <f aca="false">(181.19*B24+2397)*B24+1025.38</f>
        <v>6856.5489462975</v>
      </c>
      <c r="D24" s="0" t="n">
        <f aca="false">(A24+1-17005)/10000</f>
        <v>2.0996</v>
      </c>
      <c r="E24" s="14" t="n">
        <f aca="false">(181.19*D24+2397)*D24+1025.38-C24</f>
        <v>0.315783492900664</v>
      </c>
    </row>
    <row r="25" customFormat="false" ht="12.8" hidden="false" customHeight="false" outlineLevel="0" collapsed="false">
      <c r="A25" s="0" t="n">
        <v>39000</v>
      </c>
      <c r="B25" s="0" t="n">
        <f aca="false">(A25-17005)/10000</f>
        <v>2.1995</v>
      </c>
      <c r="C25" s="7" t="n">
        <f aca="false">(181.19*B25+2397)*B25+1025.38</f>
        <v>7174.1425272975</v>
      </c>
      <c r="D25" s="0" t="n">
        <f aca="false">(A25+1-17005)/10000</f>
        <v>2.1996</v>
      </c>
      <c r="E25" s="14" t="n">
        <f aca="false">(181.19*D25+2397)*D25+1025.38-C25</f>
        <v>0.319407292901815</v>
      </c>
    </row>
    <row r="26" customFormat="false" ht="12.8" hidden="false" customHeight="false" outlineLevel="0" collapsed="false">
      <c r="A26" s="0" t="n">
        <v>40000</v>
      </c>
      <c r="B26" s="0" t="n">
        <f aca="false">(A26-17005)/10000</f>
        <v>2.2995</v>
      </c>
      <c r="C26" s="7" t="n">
        <f aca="false">(181.19*B26+2397)*B26+1025.38</f>
        <v>7495.3599082975</v>
      </c>
      <c r="D26" s="0" t="n">
        <f aca="false">(A26+1-17005)/10000</f>
        <v>2.2996</v>
      </c>
      <c r="E26" s="14" t="n">
        <f aca="false">(181.19*D26+2397)*D26+1025.38-C26</f>
        <v>0.323031092898418</v>
      </c>
    </row>
    <row r="27" customFormat="false" ht="12.8" hidden="false" customHeight="false" outlineLevel="0" collapsed="false">
      <c r="A27" s="0" t="n">
        <v>41000</v>
      </c>
      <c r="B27" s="0" t="n">
        <f aca="false">(A27-17005)/10000</f>
        <v>2.3995</v>
      </c>
      <c r="C27" s="7" t="n">
        <f aca="false">(181.19*B27+2397)*B27+1025.38</f>
        <v>7820.2010892975</v>
      </c>
      <c r="D27" s="0" t="n">
        <f aca="false">(A27+1-17005)/10000</f>
        <v>2.3996</v>
      </c>
      <c r="E27" s="14" t="n">
        <f aca="false">(181.19*D27+2397)*D27+1025.38-C27</f>
        <v>0.326654892898659</v>
      </c>
    </row>
    <row r="28" customFormat="false" ht="12.8" hidden="false" customHeight="false" outlineLevel="0" collapsed="false">
      <c r="A28" s="0" t="n">
        <v>42000</v>
      </c>
      <c r="B28" s="0" t="n">
        <f aca="false">(A28-17005)/10000</f>
        <v>2.4995</v>
      </c>
      <c r="C28" s="7" t="n">
        <f aca="false">(181.19*B28+2397)*B28+1025.38</f>
        <v>8148.6660702975</v>
      </c>
      <c r="D28" s="0" t="n">
        <f aca="false">(A28+1-17005)/10000</f>
        <v>2.4996</v>
      </c>
      <c r="E28" s="14" t="n">
        <f aca="false">(181.19*D28+2397)*D28+1025.38-C28</f>
        <v>0.330278692901629</v>
      </c>
    </row>
    <row r="29" customFormat="false" ht="12.8" hidden="false" customHeight="false" outlineLevel="0" collapsed="false">
      <c r="A29" s="0" t="n">
        <v>43000</v>
      </c>
      <c r="B29" s="0" t="n">
        <f aca="false">(A29-17005)/10000</f>
        <v>2.5995</v>
      </c>
      <c r="C29" s="7" t="n">
        <f aca="false">(181.19*B29+2397)*B29+1025.38</f>
        <v>8480.7548512975</v>
      </c>
      <c r="D29" s="0" t="n">
        <f aca="false">(A29+1-17005)/10000</f>
        <v>2.5996</v>
      </c>
      <c r="E29" s="14" t="n">
        <f aca="false">(181.19*D29+2397)*D29+1025.38-C29</f>
        <v>0.333902492899142</v>
      </c>
    </row>
    <row r="30" customFormat="false" ht="12.8" hidden="false" customHeight="false" outlineLevel="0" collapsed="false">
      <c r="A30" s="0" t="n">
        <v>44000</v>
      </c>
      <c r="B30" s="0" t="n">
        <f aca="false">(A30-17005)/10000</f>
        <v>2.6995</v>
      </c>
      <c r="C30" s="7" t="n">
        <f aca="false">(181.19*B30+2397)*B30+1025.38</f>
        <v>8816.4674322975</v>
      </c>
      <c r="D30" s="0" t="n">
        <f aca="false">(A30+1-17005)/10000</f>
        <v>2.6996</v>
      </c>
      <c r="E30" s="14" t="n">
        <f aca="false">(181.19*D30+2397)*D30+1025.38-C30</f>
        <v>0.337526292900293</v>
      </c>
    </row>
    <row r="31" customFormat="false" ht="12.8" hidden="false" customHeight="false" outlineLevel="0" collapsed="false">
      <c r="A31" s="0" t="n">
        <v>45000</v>
      </c>
      <c r="B31" s="0" t="n">
        <f aca="false">(A31-17005)/10000</f>
        <v>2.7995</v>
      </c>
      <c r="C31" s="7" t="n">
        <f aca="false">(181.19*B31+2397)*B31+1025.38</f>
        <v>9155.8038132975</v>
      </c>
      <c r="D31" s="0" t="n">
        <f aca="false">(A31+1-17005)/10000</f>
        <v>2.7996</v>
      </c>
      <c r="E31" s="14" t="n">
        <f aca="false">(181.19*D31+2397)*D31+1025.38-C31</f>
        <v>0.341150092899625</v>
      </c>
    </row>
    <row r="32" customFormat="false" ht="12.8" hidden="false" customHeight="false" outlineLevel="0" collapsed="false">
      <c r="A32" s="0" t="n">
        <v>46000</v>
      </c>
      <c r="B32" s="0" t="n">
        <f aca="false">(A32-17005)/10000</f>
        <v>2.8995</v>
      </c>
      <c r="C32" s="7" t="n">
        <f aca="false">(181.19*B32+2397)*B32+1025.38</f>
        <v>9498.7639942975</v>
      </c>
      <c r="D32" s="0" t="n">
        <f aca="false">(A32+1-17005)/10000</f>
        <v>2.8996</v>
      </c>
      <c r="E32" s="14" t="n">
        <f aca="false">(181.19*D32+2397)*D32+1025.38-C32</f>
        <v>0.344773892898957</v>
      </c>
    </row>
    <row r="33" customFormat="false" ht="12.8" hidden="false" customHeight="false" outlineLevel="0" collapsed="false">
      <c r="A33" s="0" t="n">
        <v>47000</v>
      </c>
      <c r="B33" s="0" t="n">
        <f aca="false">(A33-17005)/10000</f>
        <v>2.9995</v>
      </c>
      <c r="C33" s="7" t="n">
        <f aca="false">(181.19*B33+2397)*B33+1025.38</f>
        <v>9845.3479752975</v>
      </c>
      <c r="D33" s="0" t="n">
        <f aca="false">(A33+1-17005)/10000</f>
        <v>2.9996</v>
      </c>
      <c r="E33" s="14" t="n">
        <f aca="false">(181.19*D33+2397)*D33+1025.38-C33</f>
        <v>0.348397692898288</v>
      </c>
    </row>
    <row r="34" customFormat="false" ht="12.8" hidden="false" customHeight="false" outlineLevel="0" collapsed="false">
      <c r="A34" s="0" t="n">
        <v>48000</v>
      </c>
      <c r="B34" s="0" t="n">
        <f aca="false">(A34-17005)/10000</f>
        <v>3.0995</v>
      </c>
      <c r="C34" s="7" t="n">
        <f aca="false">(181.19*B34+2397)*B34+1025.38</f>
        <v>10195.5557562975</v>
      </c>
      <c r="D34" s="0" t="n">
        <f aca="false">(A34+1-17005)/10000</f>
        <v>3.0996</v>
      </c>
      <c r="E34" s="14" t="n">
        <f aca="false">(181.19*D34+2397)*D34+1025.38-C34</f>
        <v>0.352021492904896</v>
      </c>
    </row>
    <row r="35" customFormat="false" ht="12.8" hidden="false" customHeight="false" outlineLevel="0" collapsed="false">
      <c r="A35" s="0" t="n">
        <v>49000</v>
      </c>
      <c r="B35" s="0" t="n">
        <f aca="false">(A35-17005)/10000</f>
        <v>3.1995</v>
      </c>
      <c r="C35" s="7" t="n">
        <f aca="false">(181.19*B35+2397)*B35+1025.38</f>
        <v>10549.3873372975</v>
      </c>
      <c r="D35" s="0" t="n">
        <f aca="false">(A35+1-17005)/10000</f>
        <v>3.1996</v>
      </c>
      <c r="E35" s="14" t="n">
        <f aca="false">(181.19*D35+2397)*D35+1025.38-C35</f>
        <v>0.35564529290059</v>
      </c>
    </row>
    <row r="36" customFormat="false" ht="12.8" hidden="false" customHeight="false" outlineLevel="0" collapsed="false">
      <c r="A36" s="0" t="n">
        <v>50000</v>
      </c>
      <c r="B36" s="0" t="n">
        <f aca="false">(A36-17005)/10000</f>
        <v>3.2995</v>
      </c>
      <c r="C36" s="7" t="n">
        <f aca="false">(181.19*B36+2397)*B36+1025.38</f>
        <v>10906.8427182975</v>
      </c>
      <c r="D36" s="0" t="n">
        <f aca="false">(A36+1-17005)/10000</f>
        <v>3.2996</v>
      </c>
      <c r="E36" s="14" t="n">
        <f aca="false">(181.19*D36+2397)*D36+1025.38-C36</f>
        <v>0.359269092899922</v>
      </c>
    </row>
    <row r="37" customFormat="false" ht="12.8" hidden="false" customHeight="false" outlineLevel="0" collapsed="false">
      <c r="A37" s="0" t="n">
        <v>51000</v>
      </c>
      <c r="B37" s="0" t="n">
        <f aca="false">(A37-17005)/10000</f>
        <v>3.3995</v>
      </c>
      <c r="C37" s="7" t="n">
        <f aca="false">(181.19*B37+2397)*B37+1025.38</f>
        <v>11267.9218992975</v>
      </c>
      <c r="D37" s="0" t="n">
        <f aca="false">(A37+1-17005)/10000</f>
        <v>3.3996</v>
      </c>
      <c r="E37" s="14" t="n">
        <f aca="false">(181.19*D37+2397)*D37+1025.38-C37</f>
        <v>0.362892892899254</v>
      </c>
    </row>
    <row r="38" customFormat="false" ht="12.8" hidden="false" customHeight="false" outlineLevel="0" collapsed="false">
      <c r="A38" s="0" t="n">
        <v>52000</v>
      </c>
      <c r="B38" s="0" t="n">
        <f aca="false">(A38-17005)/10000</f>
        <v>3.4995</v>
      </c>
      <c r="C38" s="7" t="n">
        <f aca="false">(181.19*B38+2397)*B38+1025.38</f>
        <v>11632.6248802975</v>
      </c>
      <c r="D38" s="0" t="n">
        <f aca="false">(A38+1-17005)/10000</f>
        <v>3.4996</v>
      </c>
      <c r="E38" s="14" t="n">
        <f aca="false">(181.19*D38+2397)*D38+1025.38-C38</f>
        <v>0.366516692902223</v>
      </c>
    </row>
    <row r="39" customFormat="false" ht="12.8" hidden="false" customHeight="false" outlineLevel="0" collapsed="false">
      <c r="A39" s="0" t="n">
        <v>53000</v>
      </c>
      <c r="B39" s="0" t="n">
        <f aca="false">(A39-17005)/10000</f>
        <v>3.5995</v>
      </c>
      <c r="C39" s="7" t="n">
        <f aca="false">(181.19*B39+2397)*B39+1025.38</f>
        <v>12000.9516612975</v>
      </c>
      <c r="D39" s="0" t="n">
        <f aca="false">(A39+1-17005)/10000</f>
        <v>3.5996</v>
      </c>
      <c r="E39" s="14" t="n">
        <f aca="false">(181.19*D39+2397)*D39+1025.38-C39</f>
        <v>0.370140492901555</v>
      </c>
    </row>
    <row r="40" customFormat="false" ht="12.8" hidden="false" customHeight="false" outlineLevel="0" collapsed="false">
      <c r="A40" s="0" t="n">
        <v>54000</v>
      </c>
      <c r="B40" s="0" t="n">
        <f aca="false">(A40-17005)/10000</f>
        <v>3.6995</v>
      </c>
      <c r="C40" s="7" t="n">
        <f aca="false">(181.19*B40+2397)*B40+1025.38</f>
        <v>12372.9022422975</v>
      </c>
      <c r="D40" s="0" t="n">
        <f aca="false">(A40+1-17005)/10000</f>
        <v>3.6996</v>
      </c>
      <c r="E40" s="14" t="n">
        <f aca="false">(181.19*D40+2397)*D40+1025.38-C40</f>
        <v>0.373764292900887</v>
      </c>
    </row>
    <row r="41" customFormat="false" ht="12.8" hidden="false" customHeight="false" outlineLevel="0" collapsed="false">
      <c r="A41" s="0" t="n">
        <v>55000</v>
      </c>
      <c r="B41" s="0" t="n">
        <f aca="false">(A41-17005)/10000</f>
        <v>3.7995</v>
      </c>
      <c r="C41" s="7" t="n">
        <f aca="false">(181.19*B41+2397)*B41+1025.38</f>
        <v>12748.4766232975</v>
      </c>
      <c r="D41" s="0" t="n">
        <f aca="false">(A41+1-17005)/10000</f>
        <v>3.7996</v>
      </c>
      <c r="E41" s="14" t="n">
        <f aca="false">(181.19*D41+2397)*D41+1025.38-C41</f>
        <v>0.377388092900219</v>
      </c>
    </row>
    <row r="42" customFormat="false" ht="12.8" hidden="false" customHeight="false" outlineLevel="0" collapsed="false">
      <c r="A42" s="0" t="n">
        <v>56000</v>
      </c>
      <c r="B42" s="0" t="n">
        <f aca="false">(A42-17005)/10000</f>
        <v>3.8995</v>
      </c>
      <c r="C42" s="7" t="n">
        <f aca="false">(181.19*B42+2397)*B42+1025.38</f>
        <v>13127.6748042975</v>
      </c>
      <c r="D42" s="0" t="n">
        <f aca="false">(A42+1-17005)/10000</f>
        <v>3.8996</v>
      </c>
      <c r="E42" s="14" t="n">
        <f aca="false">(181.19*D42+2397)*D42+1025.38-C42</f>
        <v>0.381011892899551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1" activeCellId="0" sqref="E31"/>
    </sheetView>
  </sheetViews>
  <sheetFormatPr defaultColWidth="11.53515625" defaultRowHeight="12.8" zeroHeight="false" outlineLevelRow="0" outlineLevelCol="0"/>
  <cols>
    <col collapsed="false" customWidth="false" hidden="false" outlineLevel="0" max="6" min="6" style="16" width="11.53"/>
    <col collapsed="false" customWidth="false" hidden="false" outlineLevel="0" max="8" min="8" style="16" width="11.53"/>
  </cols>
  <sheetData>
    <row r="1" customFormat="false" ht="12.8" hidden="false" customHeight="false" outlineLevel="0" collapsed="false">
      <c r="B1" s="0" t="s">
        <v>37</v>
      </c>
      <c r="C1" s="0" t="s">
        <v>38</v>
      </c>
      <c r="D1" s="0" t="s">
        <v>39</v>
      </c>
      <c r="E1" s="0" t="s">
        <v>40</v>
      </c>
      <c r="F1" s="16" t="s">
        <v>41</v>
      </c>
      <c r="G1" s="0" t="s">
        <v>42</v>
      </c>
      <c r="H1" s="16" t="s">
        <v>43</v>
      </c>
      <c r="I1" s="0" t="s">
        <v>44</v>
      </c>
      <c r="J1" s="0" t="s">
        <v>45</v>
      </c>
    </row>
    <row r="2" customFormat="false" ht="12.8" hidden="false" customHeight="false" outlineLevel="0" collapsed="false">
      <c r="B2" s="0" t="s">
        <v>46</v>
      </c>
      <c r="C2" s="0" t="s">
        <v>47</v>
      </c>
      <c r="D2" s="0" t="s">
        <v>48</v>
      </c>
      <c r="E2" s="0" t="s">
        <v>49</v>
      </c>
      <c r="G2" s="0" t="s">
        <v>50</v>
      </c>
      <c r="I2" s="0" t="s">
        <v>51</v>
      </c>
      <c r="J2" s="0" t="s">
        <v>52</v>
      </c>
    </row>
    <row r="3" customFormat="false" ht="12.8" hidden="false" customHeight="false" outlineLevel="0" collapsed="false">
      <c r="B3" s="0" t="n">
        <v>1999</v>
      </c>
      <c r="C3" s="0" t="n">
        <v>0.6</v>
      </c>
      <c r="D3" s="0" t="n">
        <v>13.5</v>
      </c>
      <c r="F3" s="16" t="n">
        <f aca="false">D3+E3</f>
        <v>13.5</v>
      </c>
      <c r="G3" s="0" t="n">
        <v>1.7</v>
      </c>
      <c r="H3" s="16" t="n">
        <f aca="false">D3+E3+G3</f>
        <v>15.2</v>
      </c>
      <c r="I3" s="17" t="n">
        <v>22.58</v>
      </c>
      <c r="J3" s="0" t="n">
        <v>3.5</v>
      </c>
    </row>
    <row r="4" customFormat="false" ht="12.8" hidden="false" customHeight="false" outlineLevel="0" collapsed="false">
      <c r="B4" s="0" t="n">
        <v>2000</v>
      </c>
      <c r="C4" s="0" t="n">
        <v>1.4</v>
      </c>
      <c r="D4" s="0" t="n">
        <v>13.5</v>
      </c>
      <c r="F4" s="16" t="n">
        <f aca="false">D4+E4</f>
        <v>13.5</v>
      </c>
      <c r="G4" s="0" t="n">
        <v>1.7</v>
      </c>
      <c r="H4" s="16" t="n">
        <f aca="false">D4+E4+G4</f>
        <v>15.2</v>
      </c>
      <c r="I4" s="17" t="n">
        <v>22.58</v>
      </c>
      <c r="J4" s="0" t="n">
        <v>3.4</v>
      </c>
    </row>
    <row r="5" customFormat="false" ht="12.8" hidden="false" customHeight="false" outlineLevel="0" collapsed="false">
      <c r="B5" s="0" t="n">
        <v>2001</v>
      </c>
      <c r="C5" s="0" t="n">
        <v>1.9</v>
      </c>
      <c r="D5" s="0" t="n">
        <v>13.6</v>
      </c>
      <c r="F5" s="16" t="n">
        <f aca="false">D5+E5</f>
        <v>13.6</v>
      </c>
      <c r="G5" s="0" t="n">
        <v>1.7</v>
      </c>
      <c r="H5" s="16" t="n">
        <f aca="false">D5+E5+G5</f>
        <v>15.3</v>
      </c>
      <c r="I5" s="17" t="n">
        <v>22.58</v>
      </c>
      <c r="J5" s="0" t="n">
        <v>3.3</v>
      </c>
    </row>
    <row r="6" customFormat="false" ht="12.8" hidden="false" customHeight="false" outlineLevel="0" collapsed="false">
      <c r="B6" s="0" t="n">
        <v>2002</v>
      </c>
      <c r="C6" s="0" t="n">
        <v>1.3</v>
      </c>
      <c r="D6" s="0" t="n">
        <v>14.3</v>
      </c>
      <c r="F6" s="16" t="n">
        <f aca="false">D6+E6</f>
        <v>14.3</v>
      </c>
      <c r="G6" s="0" t="n">
        <v>1.7</v>
      </c>
      <c r="H6" s="16" t="n">
        <f aca="false">D6+E6+G6</f>
        <v>16</v>
      </c>
      <c r="I6" s="17" t="n">
        <v>22.58</v>
      </c>
      <c r="J6" s="0" t="n">
        <v>3.2</v>
      </c>
    </row>
    <row r="7" customFormat="false" ht="12.8" hidden="false" customHeight="false" outlineLevel="0" collapsed="false">
      <c r="B7" s="0" t="n">
        <v>2003</v>
      </c>
      <c r="C7" s="0" t="n">
        <v>1</v>
      </c>
      <c r="D7" s="0" t="n">
        <v>14.3</v>
      </c>
      <c r="F7" s="16" t="n">
        <f aca="false">D7+E7</f>
        <v>14.3</v>
      </c>
      <c r="G7" s="0" t="n">
        <v>1.7</v>
      </c>
      <c r="H7" s="16" t="n">
        <f aca="false">D7+E7+G7</f>
        <v>16</v>
      </c>
      <c r="I7" s="17" t="n">
        <v>22.58</v>
      </c>
      <c r="J7" s="0" t="n">
        <v>3.1</v>
      </c>
    </row>
    <row r="8" customFormat="false" ht="12.8" hidden="false" customHeight="false" outlineLevel="0" collapsed="false">
      <c r="B8" s="0" t="n">
        <v>2004</v>
      </c>
      <c r="C8" s="0" t="n">
        <v>1.6</v>
      </c>
      <c r="D8" s="0" t="n">
        <v>14.2</v>
      </c>
      <c r="F8" s="16" t="n">
        <f aca="false">D8+E8</f>
        <v>14.2</v>
      </c>
      <c r="G8" s="0" t="n">
        <v>1.7</v>
      </c>
      <c r="H8" s="16" t="n">
        <f aca="false">D8+E8+G8</f>
        <v>15.9</v>
      </c>
      <c r="I8" s="17" t="n">
        <v>22.58</v>
      </c>
      <c r="J8" s="0" t="n">
        <v>3</v>
      </c>
    </row>
    <row r="9" customFormat="false" ht="12.8" hidden="false" customHeight="false" outlineLevel="0" collapsed="false">
      <c r="B9" s="0" t="n">
        <v>2005</v>
      </c>
      <c r="C9" s="0" t="n">
        <v>1.5</v>
      </c>
      <c r="D9" s="0" t="n">
        <v>14.2</v>
      </c>
      <c r="F9" s="16" t="n">
        <f aca="false">D9+E9</f>
        <v>14.2</v>
      </c>
      <c r="G9" s="0" t="n">
        <v>1.7</v>
      </c>
      <c r="H9" s="16" t="n">
        <f aca="false">D9+E9+G9</f>
        <v>15.9</v>
      </c>
      <c r="I9" s="17" t="n">
        <v>22.58</v>
      </c>
      <c r="J9" s="0" t="n">
        <v>2.9</v>
      </c>
    </row>
    <row r="10" customFormat="false" ht="12.8" hidden="false" customHeight="false" outlineLevel="0" collapsed="false">
      <c r="B10" s="0" t="n">
        <v>2006</v>
      </c>
      <c r="C10" s="0" t="n">
        <v>1.6</v>
      </c>
      <c r="D10" s="0" t="n">
        <v>14.2</v>
      </c>
      <c r="F10" s="16" t="n">
        <f aca="false">D10+E10</f>
        <v>14.2</v>
      </c>
      <c r="G10" s="0" t="n">
        <v>1.7</v>
      </c>
      <c r="H10" s="16" t="n">
        <f aca="false">D10+E10+G10</f>
        <v>15.9</v>
      </c>
      <c r="I10" s="17" t="n">
        <v>22.58</v>
      </c>
      <c r="J10" s="0" t="n">
        <v>2.8</v>
      </c>
    </row>
    <row r="11" customFormat="false" ht="12.8" hidden="false" customHeight="false" outlineLevel="0" collapsed="false">
      <c r="B11" s="0" t="n">
        <v>2007</v>
      </c>
      <c r="C11" s="0" t="n">
        <v>2.3</v>
      </c>
      <c r="D11" s="0" t="n">
        <v>14.2</v>
      </c>
      <c r="F11" s="16" t="n">
        <f aca="false">D11+E11</f>
        <v>14.2</v>
      </c>
      <c r="G11" s="0" t="n">
        <v>1.7</v>
      </c>
      <c r="H11" s="16" t="n">
        <f aca="false">D11+E11+G11</f>
        <v>15.9</v>
      </c>
      <c r="I11" s="17" t="n">
        <v>26.27</v>
      </c>
      <c r="J11" s="0" t="n">
        <v>2.7</v>
      </c>
    </row>
    <row r="12" customFormat="false" ht="12.8" hidden="false" customHeight="false" outlineLevel="0" collapsed="false">
      <c r="B12" s="0" t="n">
        <v>2008</v>
      </c>
      <c r="C12" s="0" t="n">
        <v>2.8</v>
      </c>
      <c r="D12" s="0" t="n">
        <v>14.2</v>
      </c>
      <c r="F12" s="16" t="n">
        <f aca="false">D12+E12</f>
        <v>14.2</v>
      </c>
      <c r="G12" s="0" t="n">
        <v>1.95</v>
      </c>
      <c r="H12" s="16" t="n">
        <f aca="false">D12+E12+G12</f>
        <v>16.15</v>
      </c>
      <c r="I12" s="17" t="n">
        <v>26.56</v>
      </c>
      <c r="J12" s="0" t="n">
        <v>2.6</v>
      </c>
    </row>
    <row r="13" customFormat="false" ht="12.8" hidden="false" customHeight="false" outlineLevel="0" collapsed="false">
      <c r="B13" s="0" t="n">
        <v>2009</v>
      </c>
      <c r="C13" s="0" t="n">
        <v>0.3</v>
      </c>
      <c r="D13" s="0" t="n">
        <v>14.9</v>
      </c>
      <c r="F13" s="16" t="n">
        <f aca="false">D13+E13</f>
        <v>14.9</v>
      </c>
      <c r="G13" s="0" t="n">
        <v>1.95</v>
      </c>
      <c r="H13" s="16" t="n">
        <f aca="false">D13+E13+G13</f>
        <v>16.85</v>
      </c>
      <c r="I13" s="17" t="n">
        <v>27.2</v>
      </c>
      <c r="J13" s="0" t="n">
        <v>2.5</v>
      </c>
    </row>
    <row r="14" customFormat="false" ht="12.8" hidden="false" customHeight="false" outlineLevel="0" collapsed="false">
      <c r="B14" s="0" t="n">
        <v>2010</v>
      </c>
      <c r="C14" s="0" t="n">
        <v>1.1</v>
      </c>
      <c r="D14" s="0" t="n">
        <v>14.9</v>
      </c>
      <c r="F14" s="16" t="n">
        <f aca="false">D14+E14</f>
        <v>14.9</v>
      </c>
      <c r="G14" s="0" t="n">
        <v>1.95</v>
      </c>
      <c r="H14" s="16" t="n">
        <f aca="false">D14+E14+G14</f>
        <v>16.85</v>
      </c>
      <c r="I14" s="17" t="n">
        <v>27.2</v>
      </c>
      <c r="J14" s="0" t="n">
        <v>2.4</v>
      </c>
    </row>
    <row r="15" customFormat="false" ht="12.8" hidden="false" customHeight="false" outlineLevel="0" collapsed="false">
      <c r="B15" s="0" t="n">
        <v>2011</v>
      </c>
      <c r="C15" s="0" t="n">
        <v>2.1</v>
      </c>
      <c r="D15" s="0" t="n">
        <v>15.5</v>
      </c>
      <c r="F15" s="16" t="n">
        <f aca="false">D15+E15</f>
        <v>15.5</v>
      </c>
      <c r="G15" s="0" t="n">
        <v>1.95</v>
      </c>
      <c r="H15" s="16" t="n">
        <f aca="false">D15+E15+G15</f>
        <v>17.45</v>
      </c>
      <c r="I15" s="17" t="n">
        <v>27.47</v>
      </c>
      <c r="J15" s="0" t="n">
        <v>2.3</v>
      </c>
    </row>
    <row r="16" customFormat="false" ht="12.8" hidden="false" customHeight="false" outlineLevel="0" collapsed="false">
      <c r="B16" s="0" t="n">
        <v>2012</v>
      </c>
      <c r="C16" s="0" t="n">
        <v>2</v>
      </c>
      <c r="D16" s="0" t="n">
        <v>15.5</v>
      </c>
      <c r="F16" s="16" t="n">
        <f aca="false">D16+E16</f>
        <v>15.5</v>
      </c>
      <c r="G16" s="0" t="n">
        <v>2.05</v>
      </c>
      <c r="H16" s="16" t="n">
        <f aca="false">D16+E16+G16</f>
        <v>17.55</v>
      </c>
      <c r="I16" s="17" t="n">
        <v>28.07</v>
      </c>
      <c r="J16" s="0" t="n">
        <v>2.2</v>
      </c>
    </row>
    <row r="17" customFormat="false" ht="12.8" hidden="false" customHeight="false" outlineLevel="0" collapsed="false">
      <c r="B17" s="0" t="n">
        <v>2013</v>
      </c>
      <c r="C17" s="0" t="n">
        <v>1.5</v>
      </c>
      <c r="D17" s="0" t="n">
        <v>15.5</v>
      </c>
      <c r="F17" s="16" t="n">
        <f aca="false">D17+E17</f>
        <v>15.5</v>
      </c>
      <c r="G17" s="0" t="n">
        <v>2.05</v>
      </c>
      <c r="H17" s="16" t="n">
        <f aca="false">D17+E17+G17</f>
        <v>17.55</v>
      </c>
      <c r="I17" s="17" t="n">
        <v>28.14</v>
      </c>
      <c r="J17" s="0" t="n">
        <v>2.1</v>
      </c>
    </row>
    <row r="18" customFormat="false" ht="12.8" hidden="false" customHeight="false" outlineLevel="0" collapsed="false">
      <c r="B18" s="0" t="n">
        <v>2014</v>
      </c>
      <c r="C18" s="0" t="n">
        <v>0.9</v>
      </c>
      <c r="D18" s="0" t="n">
        <v>15.5</v>
      </c>
      <c r="F18" s="16" t="n">
        <f aca="false">D18+E18</f>
        <v>15.5</v>
      </c>
      <c r="G18" s="0" t="n">
        <v>2.05</v>
      </c>
      <c r="H18" s="16" t="n">
        <f aca="false">D18+E18+G18</f>
        <v>17.55</v>
      </c>
      <c r="I18" s="17" t="n">
        <v>28.61</v>
      </c>
      <c r="J18" s="0" t="n">
        <v>2</v>
      </c>
    </row>
    <row r="19" customFormat="false" ht="12.8" hidden="false" customHeight="false" outlineLevel="0" collapsed="false">
      <c r="B19" s="0" t="n">
        <v>2015</v>
      </c>
      <c r="C19" s="0" t="n">
        <v>0.3</v>
      </c>
      <c r="D19" s="0" t="n">
        <v>15.5</v>
      </c>
      <c r="F19" s="16" t="n">
        <f aca="false">D19+E19</f>
        <v>15.5</v>
      </c>
      <c r="G19" s="0" t="n">
        <v>2.35</v>
      </c>
      <c r="H19" s="16" t="n">
        <f aca="false">D19+E19+G19</f>
        <v>17.85</v>
      </c>
      <c r="I19" s="17" t="n">
        <v>29.21</v>
      </c>
      <c r="J19" s="0" t="n">
        <v>1.9</v>
      </c>
    </row>
    <row r="20" customFormat="false" ht="12.8" hidden="false" customHeight="false" outlineLevel="0" collapsed="false">
      <c r="B20" s="0" t="n">
        <v>2016</v>
      </c>
      <c r="C20" s="0" t="n">
        <v>0.5</v>
      </c>
      <c r="D20" s="0" t="n">
        <v>15.7</v>
      </c>
      <c r="F20" s="16" t="n">
        <f aca="false">D20+E20</f>
        <v>15.7</v>
      </c>
      <c r="G20" s="0" t="n">
        <v>2.35</v>
      </c>
      <c r="H20" s="16" t="n">
        <f aca="false">D20+E20+G20</f>
        <v>18.05</v>
      </c>
      <c r="I20" s="17" t="n">
        <v>29.21</v>
      </c>
      <c r="J20" s="0" t="n">
        <v>1.8</v>
      </c>
    </row>
    <row r="21" customFormat="false" ht="12.8" hidden="false" customHeight="false" outlineLevel="0" collapsed="false">
      <c r="B21" s="0" t="n">
        <v>2017</v>
      </c>
      <c r="C21" s="0" t="n">
        <v>1.5</v>
      </c>
      <c r="D21" s="0" t="n">
        <v>15.7</v>
      </c>
      <c r="F21" s="16" t="n">
        <f aca="false">D21+E21</f>
        <v>15.7</v>
      </c>
      <c r="G21" s="0" t="n">
        <v>2.55</v>
      </c>
      <c r="H21" s="16" t="n">
        <f aca="false">D21+E21+G21</f>
        <v>18.25</v>
      </c>
      <c r="I21" s="17" t="n">
        <v>30.45</v>
      </c>
      <c r="J21" s="0" t="n">
        <v>1.7</v>
      </c>
    </row>
    <row r="22" customFormat="false" ht="12.8" hidden="false" customHeight="false" outlineLevel="0" collapsed="false">
      <c r="B22" s="0" t="n">
        <v>2018</v>
      </c>
      <c r="C22" s="0" t="n">
        <v>1.8</v>
      </c>
      <c r="D22" s="0" t="n">
        <v>15.7</v>
      </c>
      <c r="F22" s="16" t="n">
        <f aca="false">D22+E22</f>
        <v>15.7</v>
      </c>
      <c r="G22" s="0" t="n">
        <v>2.55</v>
      </c>
      <c r="H22" s="16" t="n">
        <f aca="false">D22+E22+G22</f>
        <v>18.25</v>
      </c>
      <c r="I22" s="17" t="n">
        <v>31.03</v>
      </c>
      <c r="J22" s="0" t="n">
        <v>1.6</v>
      </c>
    </row>
    <row r="23" customFormat="false" ht="12.8" hidden="false" customHeight="false" outlineLevel="0" collapsed="false">
      <c r="B23" s="0" t="n">
        <v>2019</v>
      </c>
      <c r="C23" s="0" t="n">
        <v>1.4</v>
      </c>
      <c r="D23" s="0" t="n">
        <v>14.6</v>
      </c>
      <c r="E23" s="0" t="n">
        <v>1.1</v>
      </c>
      <c r="F23" s="16" t="n">
        <f aca="false">D23+E23</f>
        <v>15.7</v>
      </c>
      <c r="G23" s="0" t="n">
        <v>3.05</v>
      </c>
      <c r="H23" s="16" t="n">
        <f aca="false">D23+E23+G23</f>
        <v>18.75</v>
      </c>
      <c r="I23" s="17" t="n">
        <v>32.03</v>
      </c>
      <c r="J23" s="0" t="n">
        <v>1.5</v>
      </c>
    </row>
    <row r="24" customFormat="false" ht="12.8" hidden="false" customHeight="false" outlineLevel="0" collapsed="false">
      <c r="B24" s="0" t="n">
        <v>2020</v>
      </c>
      <c r="C24" s="0" t="n">
        <v>0.5</v>
      </c>
      <c r="D24" s="0" t="n">
        <v>14.6</v>
      </c>
      <c r="E24" s="0" t="n">
        <v>1.1</v>
      </c>
      <c r="F24" s="16" t="n">
        <f aca="false">D24+E24</f>
        <v>15.7</v>
      </c>
      <c r="G24" s="0" t="n">
        <v>3.05</v>
      </c>
      <c r="H24" s="16" t="n">
        <f aca="false">D24+E24+G24</f>
        <v>18.75</v>
      </c>
      <c r="I24" s="17" t="n">
        <v>33.05</v>
      </c>
      <c r="J24" s="0" t="n">
        <v>1.4</v>
      </c>
    </row>
    <row r="25" customFormat="false" ht="12.8" hidden="false" customHeight="false" outlineLevel="0" collapsed="false">
      <c r="B25" s="0" t="n">
        <v>2021</v>
      </c>
      <c r="C25" s="0" t="n">
        <v>3.1</v>
      </c>
      <c r="D25" s="0" t="n">
        <v>14.6</v>
      </c>
      <c r="E25" s="0" t="n">
        <v>1.2</v>
      </c>
      <c r="F25" s="16" t="n">
        <f aca="false">D25+E25</f>
        <v>15.8</v>
      </c>
      <c r="G25" s="0" t="n">
        <v>3.05</v>
      </c>
      <c r="H25" s="16" t="n">
        <f aca="false">D25+E25+G25</f>
        <v>18.85</v>
      </c>
      <c r="I25" s="17" t="n">
        <v>34.19</v>
      </c>
      <c r="J25" s="0" t="n">
        <v>1.3</v>
      </c>
    </row>
    <row r="26" customFormat="false" ht="12.8" hidden="false" customHeight="false" outlineLevel="0" collapsed="false">
      <c r="B26" s="0" t="n">
        <v>2022</v>
      </c>
      <c r="C26" s="0" t="n">
        <v>7.9</v>
      </c>
      <c r="D26" s="0" t="n">
        <v>14.6</v>
      </c>
      <c r="E26" s="0" t="n">
        <v>1.2</v>
      </c>
      <c r="F26" s="16" t="n">
        <f aca="false">D26+E26</f>
        <v>15.8</v>
      </c>
      <c r="G26" s="0" t="n">
        <v>3.4</v>
      </c>
      <c r="H26" s="16" t="n">
        <f aca="false">D26+E26+G26</f>
        <v>19.2</v>
      </c>
      <c r="I26" s="17" t="n">
        <v>36.02</v>
      </c>
      <c r="J26" s="0" t="n">
        <v>1.2</v>
      </c>
    </row>
    <row r="27" customFormat="false" ht="12.8" hidden="false" customHeight="false" outlineLevel="0" collapsed="false">
      <c r="B27" s="0" t="n">
        <v>2023</v>
      </c>
      <c r="C27" s="0" t="n">
        <v>6.1</v>
      </c>
      <c r="D27" s="0" t="n">
        <v>14.6</v>
      </c>
      <c r="E27" s="0" t="n">
        <v>1.2</v>
      </c>
      <c r="F27" s="16" t="n">
        <f aca="false">D27+E27</f>
        <v>15.8</v>
      </c>
      <c r="G27" s="0" t="n">
        <v>3.4</v>
      </c>
      <c r="H27" s="16" t="n">
        <f aca="false">D27+E27+G27</f>
        <v>19.2</v>
      </c>
      <c r="I27" s="17" t="n">
        <v>37.6</v>
      </c>
      <c r="J27" s="0" t="n">
        <v>1.1</v>
      </c>
    </row>
    <row r="28" customFormat="false" ht="12.8" hidden="false" customHeight="false" outlineLevel="0" collapsed="false">
      <c r="B28" s="0" t="n">
        <v>2024</v>
      </c>
      <c r="D28" s="0" t="n">
        <v>14.6</v>
      </c>
      <c r="E28" s="0" t="n">
        <v>1.2</v>
      </c>
      <c r="F28" s="16" t="n">
        <f aca="false">D28+E28</f>
        <v>15.8</v>
      </c>
      <c r="G28" s="0" t="n">
        <v>4</v>
      </c>
      <c r="H28" s="16" t="n">
        <f aca="false">D28+E28+G28</f>
        <v>19.8</v>
      </c>
      <c r="I28" s="17" t="n">
        <v>37.6</v>
      </c>
      <c r="J28" s="0" t="n">
        <v>3.35</v>
      </c>
    </row>
    <row r="30" customFormat="false" ht="12.8" hidden="false" customHeight="false" outlineLevel="0" collapsed="false">
      <c r="A30" s="16" t="s">
        <v>53</v>
      </c>
      <c r="B30" s="16"/>
      <c r="C30" s="16" t="n">
        <f aca="false">AVERAGE(C3:C27)</f>
        <v>1.88</v>
      </c>
      <c r="D30" s="16"/>
      <c r="E30" s="16"/>
      <c r="G30" s="16"/>
      <c r="I30" s="16"/>
      <c r="J30" s="18" t="n">
        <f aca="false">AVERAGE(J3:J28)</f>
        <v>2.34038461538462</v>
      </c>
    </row>
    <row r="31" customFormat="false" ht="12.8" hidden="false" customHeight="false" outlineLevel="0" collapsed="false">
      <c r="A31" s="16" t="s">
        <v>54</v>
      </c>
      <c r="B31" s="16"/>
      <c r="C31" s="16"/>
      <c r="D31" s="19" t="n">
        <f aca="false">(D28/D3)^(1/($B28-$B3))-1</f>
        <v>0.00313818756371997</v>
      </c>
      <c r="E31" s="19" t="n">
        <f aca="false">(E28/E23)^(1/($B28-$B23))-1</f>
        <v>0.0175545771755876</v>
      </c>
      <c r="F31" s="19" t="n">
        <f aca="false">(F28/F3)^(1/($B28-$B3))-1</f>
        <v>0.00631265151094596</v>
      </c>
      <c r="G31" s="19" t="n">
        <f aca="false">(G28/G3)^(1/($B28-$B3))-1</f>
        <v>0.0348191161120635</v>
      </c>
      <c r="H31" s="19" t="n">
        <f aca="false">(H28/H3)^(1/($B28-$B3))-1</f>
        <v>0.0106315782247051</v>
      </c>
      <c r="I31" s="19" t="n">
        <f aca="false">(I28/I3)^(1/($B28-$B3))-1</f>
        <v>0.0206070319778608</v>
      </c>
      <c r="J31" s="16"/>
    </row>
    <row r="33" customFormat="false" ht="12.8" hidden="false" customHeight="false" outlineLevel="0" collapsed="false">
      <c r="A33" s="0" t="s">
        <v>55</v>
      </c>
    </row>
    <row r="35" customFormat="false" ht="12.8" hidden="false" customHeight="false" outlineLevel="0" collapsed="false">
      <c r="A35" s="0" t="s">
        <v>56</v>
      </c>
    </row>
    <row r="37" customFormat="false" ht="12.8" hidden="false" customHeight="false" outlineLevel="0" collapsed="false">
      <c r="A37" s="0" t="s">
        <v>57</v>
      </c>
    </row>
    <row r="39" customFormat="false" ht="12.8" hidden="false" customHeight="false" outlineLevel="0" collapsed="false">
      <c r="A39" s="0" t="s">
        <v>58</v>
      </c>
    </row>
    <row r="40" customFormat="false" ht="12.8" hidden="false" customHeight="false" outlineLevel="0" collapsed="false">
      <c r="A40" s="0" t="s">
        <v>59</v>
      </c>
    </row>
    <row r="41" customFormat="false" ht="12.8" hidden="false" customHeight="false" outlineLevel="0" collapsed="false">
      <c r="A41" s="0" t="s">
        <v>60</v>
      </c>
    </row>
    <row r="42" customFormat="false" ht="12.8" hidden="false" customHeight="false" outlineLevel="0" collapsed="false">
      <c r="A42" s="0" t="s">
        <v>61</v>
      </c>
    </row>
    <row r="43" customFormat="false" ht="12.8" hidden="false" customHeight="false" outlineLevel="0" collapsed="false">
      <c r="A43" s="0" t="s">
        <v>62</v>
      </c>
    </row>
    <row r="44" customFormat="false" ht="12.8" hidden="false" customHeight="false" outlineLevel="0" collapsed="false">
      <c r="A44" s="0" t="s">
        <v>57</v>
      </c>
    </row>
    <row r="45" customFormat="false" ht="12.8" hidden="false" customHeight="false" outlineLevel="0" collapsed="false">
      <c r="A45" s="0" t="s">
        <v>63</v>
      </c>
    </row>
    <row r="47" customFormat="false" ht="12.8" hidden="false" customHeight="false" outlineLevel="0" collapsed="false">
      <c r="A47" s="0" t="s">
        <v>64</v>
      </c>
    </row>
    <row r="48" customFormat="false" ht="12.8" hidden="false" customHeight="false" outlineLevel="0" collapsed="false">
      <c r="A48" s="0" t="s">
        <v>65</v>
      </c>
    </row>
    <row r="49" customFormat="false" ht="12.8" hidden="false" customHeight="false" outlineLevel="0" collapsed="false">
      <c r="A49" s="0" t="s">
        <v>66</v>
      </c>
    </row>
    <row r="50" customFormat="false" ht="12.8" hidden="false" customHeight="false" outlineLevel="0" collapsed="false">
      <c r="A50" s="0" t="s">
        <v>67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3581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2024-10-01T13:37:51Z</dcterms:created>
  <dc:creator>Tim Dreessen</dc:creator>
  <dc:description/>
  <dc:language>de-DE</dc:language>
  <cp:lastModifiedBy>Tim Dreessen</cp:lastModifiedBy>
  <dcterms:modified xsi:type="dcterms:W3CDTF">2024-11-14T23:45:22Z</dcterms:modified>
  <cp:revision>17</cp:revision>
  <dc:subject/>
  <dc:title/>
</cp:coreProperties>
</file>