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CB3E1BB0-1DF6-4C78-95AC-33114DCE895C}" xr6:coauthVersionLast="47" xr6:coauthVersionMax="47" xr10:uidLastSave="{00000000-0000-0000-0000-000000000000}"/>
  <bookViews>
    <workbookView xWindow="2100" yWindow="660" windowWidth="25875" windowHeight="15405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I24" i="1" s="1"/>
  <c r="C24" i="1"/>
  <c r="H24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4" i="1"/>
  <c r="F5" i="1"/>
  <c r="F6" i="1"/>
  <c r="F7" i="1"/>
  <c r="F8" i="1"/>
  <c r="F9" i="1"/>
  <c r="F10" i="1"/>
  <c r="F11" i="1"/>
  <c r="F12" i="1"/>
  <c r="F13" i="1"/>
  <c r="G13" i="1" s="1"/>
  <c r="F14" i="1"/>
  <c r="G14" i="1" s="1"/>
  <c r="F15" i="1"/>
  <c r="G15" i="1" s="1"/>
  <c r="F16" i="1"/>
  <c r="F17" i="1"/>
  <c r="F18" i="1"/>
  <c r="F19" i="1"/>
  <c r="F20" i="1"/>
  <c r="G20" i="1" s="1"/>
  <c r="F21" i="1"/>
  <c r="G21" i="1" s="1"/>
  <c r="F22" i="1"/>
  <c r="F2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F4" i="1"/>
  <c r="E4" i="1"/>
  <c r="G16" i="1" l="1"/>
  <c r="F24" i="1"/>
  <c r="G4" i="1"/>
  <c r="C25" i="1"/>
  <c r="D25" i="1"/>
  <c r="G7" i="1"/>
  <c r="G5" i="1"/>
  <c r="G6" i="1"/>
  <c r="E25" i="1"/>
  <c r="E24" i="1"/>
  <c r="H25" i="1"/>
  <c r="G17" i="1"/>
  <c r="G22" i="1"/>
  <c r="G23" i="1"/>
  <c r="G18" i="1"/>
  <c r="G19" i="1"/>
  <c r="G10" i="1"/>
  <c r="G9" i="1"/>
  <c r="G8" i="1"/>
  <c r="G12" i="1"/>
  <c r="G11" i="1"/>
  <c r="G24" i="1" l="1"/>
  <c r="C26" i="1"/>
  <c r="D26" i="1"/>
  <c r="F25" i="1"/>
  <c r="G25" i="1" s="1"/>
  <c r="I25" i="1"/>
  <c r="C27" i="1" l="1"/>
  <c r="E26" i="1"/>
  <c r="H26" i="1"/>
  <c r="D27" i="1"/>
  <c r="I26" i="1"/>
  <c r="F26" i="1"/>
  <c r="G26" i="1" s="1"/>
  <c r="C28" i="1" l="1"/>
  <c r="H27" i="1"/>
  <c r="E27" i="1"/>
  <c r="D28" i="1"/>
  <c r="F27" i="1"/>
  <c r="G27" i="1" s="1"/>
  <c r="I27" i="1"/>
  <c r="C29" i="1" l="1"/>
  <c r="H28" i="1"/>
  <c r="E28" i="1"/>
  <c r="F28" i="1"/>
  <c r="G28" i="1" s="1"/>
  <c r="I28" i="1"/>
  <c r="D29" i="1"/>
  <c r="D61" i="1" s="1"/>
  <c r="C60" i="1" l="1"/>
  <c r="C61" i="1" s="1"/>
  <c r="E61" i="1" s="1"/>
  <c r="E29" i="1"/>
  <c r="H29" i="1"/>
  <c r="C30" i="1"/>
  <c r="D30" i="1"/>
  <c r="I29" i="1"/>
  <c r="F29" i="1"/>
  <c r="G29" i="1" l="1"/>
  <c r="C31" i="1"/>
  <c r="H30" i="1"/>
  <c r="E30" i="1"/>
  <c r="D31" i="1"/>
  <c r="F30" i="1"/>
  <c r="G30" i="1" s="1"/>
  <c r="I30" i="1"/>
  <c r="H31" i="1" l="1"/>
  <c r="E31" i="1"/>
  <c r="C32" i="1"/>
  <c r="D32" i="1"/>
  <c r="I31" i="1"/>
  <c r="F31" i="1"/>
  <c r="G31" i="1" s="1"/>
  <c r="H32" i="1" l="1"/>
  <c r="E32" i="1"/>
  <c r="C33" i="1"/>
  <c r="D33" i="1"/>
  <c r="I32" i="1"/>
  <c r="F32" i="1"/>
  <c r="G32" i="1" s="1"/>
  <c r="C34" i="1" l="1"/>
  <c r="C57" i="1" s="1"/>
  <c r="H33" i="1"/>
  <c r="E33" i="1"/>
  <c r="I33" i="1"/>
  <c r="F33" i="1"/>
  <c r="G33" i="1" s="1"/>
  <c r="D34" i="1"/>
  <c r="D58" i="1" s="1"/>
  <c r="C58" i="1" l="1"/>
  <c r="E58" i="1" s="1"/>
  <c r="C35" i="1"/>
  <c r="H34" i="1"/>
  <c r="E34" i="1"/>
  <c r="D35" i="1"/>
  <c r="I35" i="1" s="1"/>
  <c r="I34" i="1"/>
  <c r="F34" i="1"/>
  <c r="G34" i="1" s="1"/>
  <c r="H35" i="1" l="1"/>
  <c r="C36" i="1"/>
  <c r="E35" i="1"/>
  <c r="D36" i="1"/>
  <c r="I36" i="1" s="1"/>
  <c r="F35" i="1"/>
  <c r="G35" i="1" s="1"/>
  <c r="H36" i="1" l="1"/>
  <c r="E36" i="1"/>
  <c r="C37" i="1"/>
  <c r="D37" i="1"/>
  <c r="I37" i="1" s="1"/>
  <c r="F36" i="1"/>
  <c r="G36" i="1" s="1"/>
  <c r="H37" i="1" l="1"/>
  <c r="E37" i="1"/>
  <c r="C38" i="1"/>
  <c r="D38" i="1"/>
  <c r="I38" i="1" s="1"/>
  <c r="F37" i="1"/>
  <c r="G37" i="1" s="1"/>
  <c r="H38" i="1" l="1"/>
  <c r="E38" i="1"/>
  <c r="C39" i="1"/>
  <c r="D39" i="1"/>
  <c r="F38" i="1"/>
  <c r="G38" i="1" s="1"/>
  <c r="C53" i="1" l="1"/>
  <c r="C54" i="1" s="1"/>
  <c r="I39" i="1"/>
  <c r="D54" i="1"/>
  <c r="E54" i="1" s="1"/>
  <c r="H39" i="1"/>
  <c r="C40" i="1"/>
  <c r="E39" i="1"/>
  <c r="D40" i="1"/>
  <c r="I40" i="1" s="1"/>
  <c r="F39" i="1"/>
  <c r="G39" i="1" s="1"/>
  <c r="H40" i="1" l="1"/>
  <c r="C41" i="1"/>
  <c r="E40" i="1"/>
  <c r="D41" i="1"/>
  <c r="I41" i="1" s="1"/>
  <c r="F40" i="1"/>
  <c r="G40" i="1" s="1"/>
  <c r="H41" i="1" l="1"/>
  <c r="C42" i="1"/>
  <c r="E41" i="1"/>
  <c r="D42" i="1"/>
  <c r="I42" i="1" s="1"/>
  <c r="F41" i="1"/>
  <c r="G41" i="1" s="1"/>
  <c r="H42" i="1" l="1"/>
  <c r="C43" i="1"/>
  <c r="E42" i="1"/>
  <c r="D43" i="1"/>
  <c r="I43" i="1" s="1"/>
  <c r="F42" i="1"/>
  <c r="G42" i="1" s="1"/>
  <c r="H43" i="1" l="1"/>
  <c r="C44" i="1"/>
  <c r="C50" i="1" s="1"/>
  <c r="E43" i="1"/>
  <c r="D44" i="1"/>
  <c r="F43" i="1"/>
  <c r="G43" i="1" s="1"/>
  <c r="C66" i="1" l="1"/>
  <c r="C67" i="1" s="1"/>
  <c r="F44" i="1"/>
  <c r="D51" i="1"/>
  <c r="I44" i="1"/>
  <c r="E44" i="1"/>
  <c r="H44" i="1"/>
  <c r="G44" i="1" l="1"/>
  <c r="C51" i="1"/>
  <c r="E51" i="1" s="1"/>
</calcChain>
</file>

<file path=xl/sharedStrings.xml><?xml version="1.0" encoding="utf-8"?>
<sst xmlns="http://schemas.openxmlformats.org/spreadsheetml/2006/main" count="22" uniqueCount="19">
  <si>
    <t>Jahr</t>
  </si>
  <si>
    <t>R-B</t>
  </si>
  <si>
    <t>int.</t>
  </si>
  <si>
    <t>2004-2045</t>
  </si>
  <si>
    <t>pro Monat</t>
  </si>
  <si>
    <t xml:space="preserve">
Durchschnitt
Mehrzahlung
pro Monat ab 2026</t>
  </si>
  <si>
    <t>Durchschnitt
Mehrzahlung
pro Monat ab 2026</t>
  </si>
  <si>
    <t>Anpassung
2026-2045
Mehrkosten</t>
  </si>
  <si>
    <t>Anpassung
2026-2040
Mehrkosten</t>
  </si>
  <si>
    <t>Anpassung
2026-2035
Mehrkosten</t>
  </si>
  <si>
    <t>Anpassung
2026-2030
Mehrkosten</t>
  </si>
  <si>
    <t>Insgesamt</t>
  </si>
  <si>
    <t>BE %</t>
  </si>
  <si>
    <t>RE %</t>
  </si>
  <si>
    <t>Monatliche Rente mehr</t>
  </si>
  <si>
    <t>Monatliche
Beiträge</t>
  </si>
  <si>
    <t>Monatliche
Rente</t>
  </si>
  <si>
    <t>Beitrags-
erhöhung</t>
  </si>
  <si>
    <t>Renten-
erhöhung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</si>
</sst>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10" fontId="0" fillId="0" borderId="0" xfId="0" applyNumberFormat="1"/>
    <xf numFmtId="4" fontId="2" fillId="0" borderId="0" xfId="0" applyNumberFormat="1" applyFont="1"/>
    <xf numFmtId="4" fontId="0" fillId="0" borderId="0" xfId="0" applyNumberForma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Tabelle1!$C$1</c:f>
              <c:strCache>
                <c:ptCount val="1"/>
                <c:pt idx="0">
                  <c:v>Monatliche
Beiträge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Tabelle1!$A$3:$A$44</c:f>
              <c:numCache>
                <c:formatCode>General</c:formatCode>
                <c:ptCount val="4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  <c:pt idx="33">
                  <c:v>2037</c:v>
                </c:pt>
                <c:pt idx="34">
                  <c:v>2038</c:v>
                </c:pt>
                <c:pt idx="35">
                  <c:v>2039</c:v>
                </c:pt>
                <c:pt idx="36">
                  <c:v>2040</c:v>
                </c:pt>
                <c:pt idx="37">
                  <c:v>2041</c:v>
                </c:pt>
                <c:pt idx="38">
                  <c:v>2042</c:v>
                </c:pt>
                <c:pt idx="39">
                  <c:v>2043</c:v>
                </c:pt>
                <c:pt idx="40">
                  <c:v>2044</c:v>
                </c:pt>
                <c:pt idx="41">
                  <c:v>2045</c:v>
                </c:pt>
              </c:numCache>
            </c:numRef>
          </c:cat>
          <c:val>
            <c:numRef>
              <c:f>Tabelle1!$C$2:$C$44</c:f>
              <c:numCache>
                <c:formatCode>#,##0.00</c:formatCode>
                <c:ptCount val="43"/>
                <c:pt idx="1">
                  <c:v>75</c:v>
                </c:pt>
                <c:pt idx="2">
                  <c:v>80</c:v>
                </c:pt>
                <c:pt idx="3">
                  <c:v>85</c:v>
                </c:pt>
                <c:pt idx="4">
                  <c:v>91</c:v>
                </c:pt>
                <c:pt idx="5">
                  <c:v>97</c:v>
                </c:pt>
                <c:pt idx="6">
                  <c:v>103</c:v>
                </c:pt>
                <c:pt idx="7">
                  <c:v>110</c:v>
                </c:pt>
                <c:pt idx="8">
                  <c:v>117</c:v>
                </c:pt>
                <c:pt idx="9">
                  <c:v>125</c:v>
                </c:pt>
                <c:pt idx="10">
                  <c:v>133</c:v>
                </c:pt>
                <c:pt idx="11">
                  <c:v>139.24</c:v>
                </c:pt>
                <c:pt idx="12">
                  <c:v>147</c:v>
                </c:pt>
                <c:pt idx="13">
                  <c:v>156.96</c:v>
                </c:pt>
                <c:pt idx="14">
                  <c:v>166.8</c:v>
                </c:pt>
                <c:pt idx="15">
                  <c:v>177.61</c:v>
                </c:pt>
                <c:pt idx="16">
                  <c:v>188.22</c:v>
                </c:pt>
                <c:pt idx="17">
                  <c:v>199.46</c:v>
                </c:pt>
                <c:pt idx="18">
                  <c:v>211.38</c:v>
                </c:pt>
                <c:pt idx="19">
                  <c:v>223.99</c:v>
                </c:pt>
                <c:pt idx="20">
                  <c:v>237.36</c:v>
                </c:pt>
                <c:pt idx="21">
                  <c:v>251.34</c:v>
                </c:pt>
                <c:pt idx="22">
                  <c:v>266.42040000000003</c:v>
                </c:pt>
                <c:pt idx="23">
                  <c:v>282.40562400000005</c:v>
                </c:pt>
                <c:pt idx="24">
                  <c:v>299.34996144000007</c:v>
                </c:pt>
                <c:pt idx="25">
                  <c:v>317.31095912640012</c:v>
                </c:pt>
                <c:pt idx="26">
                  <c:v>336.34961667398414</c:v>
                </c:pt>
                <c:pt idx="27">
                  <c:v>356.53059367442319</c:v>
                </c:pt>
                <c:pt idx="28">
                  <c:v>377.92242929488862</c:v>
                </c:pt>
                <c:pt idx="29">
                  <c:v>400.59777505258194</c:v>
                </c:pt>
                <c:pt idx="30">
                  <c:v>424.63364155573686</c:v>
                </c:pt>
                <c:pt idx="31">
                  <c:v>450.11166004908108</c:v>
                </c:pt>
                <c:pt idx="32">
                  <c:v>477.11835965202596</c:v>
                </c:pt>
                <c:pt idx="33">
                  <c:v>505.74546123114754</c:v>
                </c:pt>
                <c:pt idx="34">
                  <c:v>536.09018890501648</c:v>
                </c:pt>
                <c:pt idx="35">
                  <c:v>568.25560023931746</c:v>
                </c:pt>
                <c:pt idx="36">
                  <c:v>602.35093625367654</c:v>
                </c:pt>
                <c:pt idx="37">
                  <c:v>638.49199242889711</c:v>
                </c:pt>
                <c:pt idx="38">
                  <c:v>676.80151197463101</c:v>
                </c:pt>
                <c:pt idx="39">
                  <c:v>717.40960269310892</c:v>
                </c:pt>
                <c:pt idx="40">
                  <c:v>760.45417885469544</c:v>
                </c:pt>
                <c:pt idx="41">
                  <c:v>806.08142958597716</c:v>
                </c:pt>
                <c:pt idx="42">
                  <c:v>854.44631536113582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07-48FD-ACB3-70EB7A193FE6}"/>
            </c:ext>
          </c:extLst>
        </c:ser>
        <c:ser>
          <c:idx val="3"/>
          <c:order val="1"/>
          <c:tx>
            <c:strRef>
              <c:f>Tabelle1!$D$1</c:f>
              <c:strCache>
                <c:ptCount val="1"/>
                <c:pt idx="0">
                  <c:v>Monatliche
Rente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Tabelle1!$A$3:$A$44</c:f>
              <c:numCache>
                <c:formatCode>General</c:formatCode>
                <c:ptCount val="4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  <c:pt idx="33">
                  <c:v>2037</c:v>
                </c:pt>
                <c:pt idx="34">
                  <c:v>2038</c:v>
                </c:pt>
                <c:pt idx="35">
                  <c:v>2039</c:v>
                </c:pt>
                <c:pt idx="36">
                  <c:v>2040</c:v>
                </c:pt>
                <c:pt idx="37">
                  <c:v>2041</c:v>
                </c:pt>
                <c:pt idx="38">
                  <c:v>2042</c:v>
                </c:pt>
                <c:pt idx="39">
                  <c:v>2043</c:v>
                </c:pt>
                <c:pt idx="40">
                  <c:v>2044</c:v>
                </c:pt>
                <c:pt idx="41">
                  <c:v>2045</c:v>
                </c:pt>
              </c:numCache>
            </c:numRef>
          </c:cat>
          <c:val>
            <c:numRef>
              <c:f>Tabelle1!$D$2:$D$44</c:f>
              <c:numCache>
                <c:formatCode>#,##0.00</c:formatCode>
                <c:ptCount val="43"/>
                <c:pt idx="1">
                  <c:v>235.67</c:v>
                </c:pt>
                <c:pt idx="2">
                  <c:v>251.08</c:v>
                </c:pt>
                <c:pt idx="3">
                  <c:v>265.88</c:v>
                </c:pt>
                <c:pt idx="4">
                  <c:v>282.93</c:v>
                </c:pt>
                <c:pt idx="5">
                  <c:v>299.27</c:v>
                </c:pt>
                <c:pt idx="6">
                  <c:v>314.93</c:v>
                </c:pt>
                <c:pt idx="7">
                  <c:v>332.43</c:v>
                </c:pt>
                <c:pt idx="8">
                  <c:v>349.17</c:v>
                </c:pt>
                <c:pt idx="9">
                  <c:v>367.46</c:v>
                </c:pt>
                <c:pt idx="10">
                  <c:v>384.92</c:v>
                </c:pt>
                <c:pt idx="11">
                  <c:v>401.57</c:v>
                </c:pt>
                <c:pt idx="12">
                  <c:v>419.42</c:v>
                </c:pt>
                <c:pt idx="13">
                  <c:v>436.41</c:v>
                </c:pt>
                <c:pt idx="14">
                  <c:v>454.35</c:v>
                </c:pt>
                <c:pt idx="15">
                  <c:v>473.08</c:v>
                </c:pt>
                <c:pt idx="16">
                  <c:v>490.61</c:v>
                </c:pt>
                <c:pt idx="17">
                  <c:v>508</c:v>
                </c:pt>
                <c:pt idx="18">
                  <c:v>525.53</c:v>
                </c:pt>
                <c:pt idx="19">
                  <c:v>543.04</c:v>
                </c:pt>
                <c:pt idx="20">
                  <c:v>560.52</c:v>
                </c:pt>
                <c:pt idx="21">
                  <c:v>577.91999999999996</c:v>
                </c:pt>
                <c:pt idx="22">
                  <c:v>595.41999999999996</c:v>
                </c:pt>
                <c:pt idx="23">
                  <c:v>612.91999999999996</c:v>
                </c:pt>
                <c:pt idx="24">
                  <c:v>630.41999999999996</c:v>
                </c:pt>
                <c:pt idx="25">
                  <c:v>647.91999999999996</c:v>
                </c:pt>
                <c:pt idx="26">
                  <c:v>665.42</c:v>
                </c:pt>
                <c:pt idx="27">
                  <c:v>682.92</c:v>
                </c:pt>
                <c:pt idx="28">
                  <c:v>700.42</c:v>
                </c:pt>
                <c:pt idx="29">
                  <c:v>717.92</c:v>
                </c:pt>
                <c:pt idx="30">
                  <c:v>735.42</c:v>
                </c:pt>
                <c:pt idx="31">
                  <c:v>752.92</c:v>
                </c:pt>
                <c:pt idx="32">
                  <c:v>770.42</c:v>
                </c:pt>
                <c:pt idx="33">
                  <c:v>787.92</c:v>
                </c:pt>
                <c:pt idx="34">
                  <c:v>805.42</c:v>
                </c:pt>
                <c:pt idx="35">
                  <c:v>822.92</c:v>
                </c:pt>
                <c:pt idx="36">
                  <c:v>840.42</c:v>
                </c:pt>
                <c:pt idx="37">
                  <c:v>857.92</c:v>
                </c:pt>
                <c:pt idx="38">
                  <c:v>875.42</c:v>
                </c:pt>
                <c:pt idx="39">
                  <c:v>892.92</c:v>
                </c:pt>
                <c:pt idx="40">
                  <c:v>910.42</c:v>
                </c:pt>
                <c:pt idx="41">
                  <c:v>927.92</c:v>
                </c:pt>
                <c:pt idx="42">
                  <c:v>945.42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07-48FD-ACB3-70EB7A193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075704"/>
        <c:axId val="483076064"/>
        <c:extLst/>
      </c:lineChart>
      <c:catAx>
        <c:axId val="48307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3076064"/>
        <c:crosses val="autoZero"/>
        <c:auto val="1"/>
        <c:lblAlgn val="ctr"/>
        <c:lblOffset val="100"/>
        <c:noMultiLvlLbl val="0"/>
      </c:catAx>
      <c:valAx>
        <c:axId val="48307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3075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Tabelle1!$E$1</c:f>
              <c:strCache>
                <c:ptCount val="1"/>
                <c:pt idx="0">
                  <c:v>Beitrags-
erhöhung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Tabelle1!$A$3:$A$44</c:f>
              <c:numCache>
                <c:formatCode>General</c:formatCode>
                <c:ptCount val="4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  <c:pt idx="33">
                  <c:v>2037</c:v>
                </c:pt>
                <c:pt idx="34">
                  <c:v>2038</c:v>
                </c:pt>
                <c:pt idx="35">
                  <c:v>2039</c:v>
                </c:pt>
                <c:pt idx="36">
                  <c:v>2040</c:v>
                </c:pt>
                <c:pt idx="37">
                  <c:v>2041</c:v>
                </c:pt>
                <c:pt idx="38">
                  <c:v>2042</c:v>
                </c:pt>
                <c:pt idx="39">
                  <c:v>2043</c:v>
                </c:pt>
                <c:pt idx="40">
                  <c:v>2044</c:v>
                </c:pt>
                <c:pt idx="41">
                  <c:v>2045</c:v>
                </c:pt>
              </c:numCache>
            </c:numRef>
          </c:cat>
          <c:val>
            <c:numRef>
              <c:f>Tabelle1!$E$2:$E$44</c:f>
              <c:numCache>
                <c:formatCode>#,##0.00</c:formatCode>
                <c:ptCount val="43"/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6.2400000000000091</c:v>
                </c:pt>
                <c:pt idx="12">
                  <c:v>7.7599999999999909</c:v>
                </c:pt>
                <c:pt idx="13">
                  <c:v>9.960000000000008</c:v>
                </c:pt>
                <c:pt idx="14">
                  <c:v>9.8400000000000034</c:v>
                </c:pt>
                <c:pt idx="15">
                  <c:v>10.810000000000002</c:v>
                </c:pt>
                <c:pt idx="16">
                  <c:v>10.609999999999985</c:v>
                </c:pt>
                <c:pt idx="17">
                  <c:v>11.240000000000009</c:v>
                </c:pt>
                <c:pt idx="18">
                  <c:v>11.919999999999987</c:v>
                </c:pt>
                <c:pt idx="19">
                  <c:v>12.610000000000014</c:v>
                </c:pt>
                <c:pt idx="20">
                  <c:v>13.370000000000005</c:v>
                </c:pt>
                <c:pt idx="21">
                  <c:v>13.97999999999999</c:v>
                </c:pt>
                <c:pt idx="22">
                  <c:v>15.080400000000026</c:v>
                </c:pt>
                <c:pt idx="23">
                  <c:v>15.985224000000017</c:v>
                </c:pt>
                <c:pt idx="24">
                  <c:v>16.944337440000027</c:v>
                </c:pt>
                <c:pt idx="25">
                  <c:v>17.960997686400049</c:v>
                </c:pt>
                <c:pt idx="26">
                  <c:v>19.038657547584023</c:v>
                </c:pt>
                <c:pt idx="27">
                  <c:v>20.180977000439043</c:v>
                </c:pt>
                <c:pt idx="28">
                  <c:v>21.391835620465429</c:v>
                </c:pt>
                <c:pt idx="29">
                  <c:v>22.675345757693322</c:v>
                </c:pt>
                <c:pt idx="30">
                  <c:v>24.035866503154921</c:v>
                </c:pt>
                <c:pt idx="31">
                  <c:v>25.478018493344223</c:v>
                </c:pt>
                <c:pt idx="32">
                  <c:v>27.006699602944877</c:v>
                </c:pt>
                <c:pt idx="33">
                  <c:v>28.627101579121586</c:v>
                </c:pt>
                <c:pt idx="34">
                  <c:v>30.344727673868931</c:v>
                </c:pt>
                <c:pt idx="35">
                  <c:v>32.165411334300984</c:v>
                </c:pt>
                <c:pt idx="36">
                  <c:v>34.095336014359077</c:v>
                </c:pt>
                <c:pt idx="37">
                  <c:v>36.141056175220569</c:v>
                </c:pt>
                <c:pt idx="38">
                  <c:v>38.309519545733906</c:v>
                </c:pt>
                <c:pt idx="39">
                  <c:v>40.608090718477911</c:v>
                </c:pt>
                <c:pt idx="40">
                  <c:v>43.044576161586519</c:v>
                </c:pt>
                <c:pt idx="41">
                  <c:v>45.62725073128172</c:v>
                </c:pt>
                <c:pt idx="42">
                  <c:v>48.364885775158655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08-4DC1-B177-58BAE9AA2CE4}"/>
            </c:ext>
          </c:extLst>
        </c:ser>
        <c:ser>
          <c:idx val="5"/>
          <c:order val="1"/>
          <c:tx>
            <c:strRef>
              <c:f>Tabelle1!$F$1</c:f>
              <c:strCache>
                <c:ptCount val="1"/>
                <c:pt idx="0">
                  <c:v>Renten-
erhöhung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Tabelle1!$A$3:$A$44</c:f>
              <c:numCache>
                <c:formatCode>General</c:formatCode>
                <c:ptCount val="4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  <c:pt idx="33">
                  <c:v>2037</c:v>
                </c:pt>
                <c:pt idx="34">
                  <c:v>2038</c:v>
                </c:pt>
                <c:pt idx="35">
                  <c:v>2039</c:v>
                </c:pt>
                <c:pt idx="36">
                  <c:v>2040</c:v>
                </c:pt>
                <c:pt idx="37">
                  <c:v>2041</c:v>
                </c:pt>
                <c:pt idx="38">
                  <c:v>2042</c:v>
                </c:pt>
                <c:pt idx="39">
                  <c:v>2043</c:v>
                </c:pt>
                <c:pt idx="40">
                  <c:v>2044</c:v>
                </c:pt>
                <c:pt idx="41">
                  <c:v>2045</c:v>
                </c:pt>
              </c:numCache>
            </c:numRef>
          </c:cat>
          <c:val>
            <c:numRef>
              <c:f>Tabelle1!$F$2:$F$44</c:f>
              <c:numCache>
                <c:formatCode>#,##0.00</c:formatCode>
                <c:ptCount val="43"/>
                <c:pt idx="2">
                  <c:v>15.410000000000025</c:v>
                </c:pt>
                <c:pt idx="3">
                  <c:v>14.799999999999983</c:v>
                </c:pt>
                <c:pt idx="4">
                  <c:v>17.050000000000011</c:v>
                </c:pt>
                <c:pt idx="5">
                  <c:v>16.339999999999975</c:v>
                </c:pt>
                <c:pt idx="6">
                  <c:v>15.660000000000025</c:v>
                </c:pt>
                <c:pt idx="7">
                  <c:v>17.5</c:v>
                </c:pt>
                <c:pt idx="8">
                  <c:v>16.740000000000009</c:v>
                </c:pt>
                <c:pt idx="9">
                  <c:v>18.289999999999964</c:v>
                </c:pt>
                <c:pt idx="10">
                  <c:v>17.460000000000036</c:v>
                </c:pt>
                <c:pt idx="11">
                  <c:v>16.649999999999977</c:v>
                </c:pt>
                <c:pt idx="12">
                  <c:v>17.850000000000023</c:v>
                </c:pt>
                <c:pt idx="13">
                  <c:v>16.990000000000009</c:v>
                </c:pt>
                <c:pt idx="14">
                  <c:v>17.939999999999998</c:v>
                </c:pt>
                <c:pt idx="15">
                  <c:v>18.729999999999961</c:v>
                </c:pt>
                <c:pt idx="16">
                  <c:v>17.53000000000003</c:v>
                </c:pt>
                <c:pt idx="17">
                  <c:v>17.389999999999986</c:v>
                </c:pt>
                <c:pt idx="18">
                  <c:v>17.529999999999973</c:v>
                </c:pt>
                <c:pt idx="19">
                  <c:v>17.509999999999991</c:v>
                </c:pt>
                <c:pt idx="20">
                  <c:v>17.480000000000018</c:v>
                </c:pt>
                <c:pt idx="21">
                  <c:v>17.399999999999977</c:v>
                </c:pt>
                <c:pt idx="22">
                  <c:v>17.5</c:v>
                </c:pt>
                <c:pt idx="23">
                  <c:v>17.5</c:v>
                </c:pt>
                <c:pt idx="24">
                  <c:v>17.5</c:v>
                </c:pt>
                <c:pt idx="25">
                  <c:v>17.5</c:v>
                </c:pt>
                <c:pt idx="26">
                  <c:v>17.5</c:v>
                </c:pt>
                <c:pt idx="27">
                  <c:v>17.5</c:v>
                </c:pt>
                <c:pt idx="28">
                  <c:v>17.5</c:v>
                </c:pt>
                <c:pt idx="29">
                  <c:v>17.5</c:v>
                </c:pt>
                <c:pt idx="30">
                  <c:v>17.5</c:v>
                </c:pt>
                <c:pt idx="31">
                  <c:v>17.5</c:v>
                </c:pt>
                <c:pt idx="32">
                  <c:v>17.5</c:v>
                </c:pt>
                <c:pt idx="33">
                  <c:v>17.5</c:v>
                </c:pt>
                <c:pt idx="34">
                  <c:v>17.5</c:v>
                </c:pt>
                <c:pt idx="35">
                  <c:v>17.5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17.5</c:v>
                </c:pt>
                <c:pt idx="41">
                  <c:v>17.5</c:v>
                </c:pt>
                <c:pt idx="42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08-4DC1-B177-58BAE9AA2CE4}"/>
            </c:ext>
          </c:extLst>
        </c:ser>
        <c:ser>
          <c:idx val="6"/>
          <c:order val="2"/>
          <c:tx>
            <c:strRef>
              <c:f>Tabelle1!$G$1</c:f>
              <c:strCache>
                <c:ptCount val="1"/>
                <c:pt idx="0">
                  <c:v>R-B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Tabelle1!$A$3:$A$44</c:f>
              <c:numCache>
                <c:formatCode>General</c:formatCode>
                <c:ptCount val="4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  <c:pt idx="33">
                  <c:v>2037</c:v>
                </c:pt>
                <c:pt idx="34">
                  <c:v>2038</c:v>
                </c:pt>
                <c:pt idx="35">
                  <c:v>2039</c:v>
                </c:pt>
                <c:pt idx="36">
                  <c:v>2040</c:v>
                </c:pt>
                <c:pt idx="37">
                  <c:v>2041</c:v>
                </c:pt>
                <c:pt idx="38">
                  <c:v>2042</c:v>
                </c:pt>
                <c:pt idx="39">
                  <c:v>2043</c:v>
                </c:pt>
                <c:pt idx="40">
                  <c:v>2044</c:v>
                </c:pt>
                <c:pt idx="41">
                  <c:v>2045</c:v>
                </c:pt>
              </c:numCache>
            </c:numRef>
          </c:cat>
          <c:val>
            <c:numRef>
              <c:f>Tabelle1!$G$2:$G$44</c:f>
              <c:numCache>
                <c:formatCode>#,##0.00</c:formatCode>
                <c:ptCount val="43"/>
                <c:pt idx="2">
                  <c:v>10.410000000000025</c:v>
                </c:pt>
                <c:pt idx="3">
                  <c:v>9.7999999999999829</c:v>
                </c:pt>
                <c:pt idx="4">
                  <c:v>11.050000000000011</c:v>
                </c:pt>
                <c:pt idx="5">
                  <c:v>10.339999999999975</c:v>
                </c:pt>
                <c:pt idx="6">
                  <c:v>9.660000000000025</c:v>
                </c:pt>
                <c:pt idx="7">
                  <c:v>10.5</c:v>
                </c:pt>
                <c:pt idx="8">
                  <c:v>9.7400000000000091</c:v>
                </c:pt>
                <c:pt idx="9">
                  <c:v>10.289999999999964</c:v>
                </c:pt>
                <c:pt idx="10">
                  <c:v>9.4600000000000364</c:v>
                </c:pt>
                <c:pt idx="11">
                  <c:v>10.409999999999968</c:v>
                </c:pt>
                <c:pt idx="12">
                  <c:v>10.090000000000032</c:v>
                </c:pt>
                <c:pt idx="13">
                  <c:v>7.0300000000000011</c:v>
                </c:pt>
                <c:pt idx="14">
                  <c:v>8.0999999999999943</c:v>
                </c:pt>
                <c:pt idx="15">
                  <c:v>7.9199999999999591</c:v>
                </c:pt>
                <c:pt idx="16">
                  <c:v>6.9200000000000443</c:v>
                </c:pt>
                <c:pt idx="17">
                  <c:v>6.1499999999999773</c:v>
                </c:pt>
                <c:pt idx="18">
                  <c:v>5.6099999999999852</c:v>
                </c:pt>
                <c:pt idx="19">
                  <c:v>4.8999999999999773</c:v>
                </c:pt>
                <c:pt idx="20">
                  <c:v>4.1100000000000136</c:v>
                </c:pt>
                <c:pt idx="21">
                  <c:v>3.4199999999999875</c:v>
                </c:pt>
                <c:pt idx="22">
                  <c:v>2.4195999999999742</c:v>
                </c:pt>
                <c:pt idx="23">
                  <c:v>1.5147759999999835</c:v>
                </c:pt>
                <c:pt idx="24">
                  <c:v>0.55566255999997338</c:v>
                </c:pt>
                <c:pt idx="25">
                  <c:v>-0.46099768640004868</c:v>
                </c:pt>
                <c:pt idx="26">
                  <c:v>-1.5386575475840232</c:v>
                </c:pt>
                <c:pt idx="27">
                  <c:v>-2.680977000439043</c:v>
                </c:pt>
                <c:pt idx="28">
                  <c:v>-3.8918356204654287</c:v>
                </c:pt>
                <c:pt idx="29">
                  <c:v>-5.1753457576933215</c:v>
                </c:pt>
                <c:pt idx="30">
                  <c:v>-6.5358665031549208</c:v>
                </c:pt>
                <c:pt idx="31">
                  <c:v>-7.9780184933442229</c:v>
                </c:pt>
                <c:pt idx="32">
                  <c:v>-9.5066996029448774</c:v>
                </c:pt>
                <c:pt idx="33">
                  <c:v>-11.127101579121586</c:v>
                </c:pt>
                <c:pt idx="34">
                  <c:v>-12.844727673868931</c:v>
                </c:pt>
                <c:pt idx="35">
                  <c:v>-14.665411334300984</c:v>
                </c:pt>
                <c:pt idx="36">
                  <c:v>-16.595336014359077</c:v>
                </c:pt>
                <c:pt idx="37">
                  <c:v>-18.641056175220569</c:v>
                </c:pt>
                <c:pt idx="38">
                  <c:v>-20.809519545733906</c:v>
                </c:pt>
                <c:pt idx="39">
                  <c:v>-23.108090718477911</c:v>
                </c:pt>
                <c:pt idx="40">
                  <c:v>-25.544576161586519</c:v>
                </c:pt>
                <c:pt idx="41">
                  <c:v>-28.12725073128172</c:v>
                </c:pt>
                <c:pt idx="42">
                  <c:v>-30.864885775158655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08-4DC1-B177-58BAE9AA2CE4}"/>
            </c:ext>
          </c:extLst>
        </c:ser>
        <c:ser>
          <c:idx val="7"/>
          <c:order val="3"/>
          <c:tx>
            <c:strRef>
              <c:f>Tabelle1!$H$1</c:f>
              <c:strCache>
                <c:ptCount val="1"/>
                <c:pt idx="0">
                  <c:v>BE %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Tabelle1!$A$3:$A$44</c:f>
              <c:numCache>
                <c:formatCode>General</c:formatCode>
                <c:ptCount val="4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  <c:pt idx="33">
                  <c:v>2037</c:v>
                </c:pt>
                <c:pt idx="34">
                  <c:v>2038</c:v>
                </c:pt>
                <c:pt idx="35">
                  <c:v>2039</c:v>
                </c:pt>
                <c:pt idx="36">
                  <c:v>2040</c:v>
                </c:pt>
                <c:pt idx="37">
                  <c:v>2041</c:v>
                </c:pt>
                <c:pt idx="38">
                  <c:v>2042</c:v>
                </c:pt>
                <c:pt idx="39">
                  <c:v>2043</c:v>
                </c:pt>
                <c:pt idx="40">
                  <c:v>2044</c:v>
                </c:pt>
                <c:pt idx="41">
                  <c:v>2045</c:v>
                </c:pt>
              </c:numCache>
            </c:numRef>
          </c:cat>
          <c:val>
            <c:numRef>
              <c:f>Tabelle1!$H$2:$H$44</c:f>
              <c:numCache>
                <c:formatCode>#,##0.00</c:formatCode>
                <c:ptCount val="43"/>
                <c:pt idx="2">
                  <c:v>6.6666666666666714</c:v>
                </c:pt>
                <c:pt idx="3">
                  <c:v>6.25</c:v>
                </c:pt>
                <c:pt idx="4">
                  <c:v>7.058823529411768</c:v>
                </c:pt>
                <c:pt idx="5">
                  <c:v>6.5934065934065984</c:v>
                </c:pt>
                <c:pt idx="6">
                  <c:v>6.1855670103092848</c:v>
                </c:pt>
                <c:pt idx="7">
                  <c:v>6.7961165048543677</c:v>
                </c:pt>
                <c:pt idx="8">
                  <c:v>6.363636363636374</c:v>
                </c:pt>
                <c:pt idx="9">
                  <c:v>6.8376068376068417</c:v>
                </c:pt>
                <c:pt idx="10">
                  <c:v>6.4000000000000057</c:v>
                </c:pt>
                <c:pt idx="11">
                  <c:v>4.6917293233082802</c:v>
                </c:pt>
                <c:pt idx="12">
                  <c:v>5.573111174949716</c:v>
                </c:pt>
                <c:pt idx="13">
                  <c:v>6.7755102040816411</c:v>
                </c:pt>
                <c:pt idx="14">
                  <c:v>6.2691131498471009</c:v>
                </c:pt>
                <c:pt idx="15">
                  <c:v>6.4808153477218298</c:v>
                </c:pt>
                <c:pt idx="16">
                  <c:v>5.9737627385845258</c:v>
                </c:pt>
                <c:pt idx="17">
                  <c:v>5.9717352034852809</c:v>
                </c:pt>
                <c:pt idx="18">
                  <c:v>5.976135566028276</c:v>
                </c:pt>
                <c:pt idx="19">
                  <c:v>5.9655596555965502</c:v>
                </c:pt>
                <c:pt idx="20">
                  <c:v>5.9690164739497362</c:v>
                </c:pt>
                <c:pt idx="21">
                  <c:v>5.889787664307363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008-4DC1-B177-58BAE9AA2CE4}"/>
            </c:ext>
          </c:extLst>
        </c:ser>
        <c:ser>
          <c:idx val="8"/>
          <c:order val="4"/>
          <c:tx>
            <c:strRef>
              <c:f>Tabelle1!$I$1</c:f>
              <c:strCache>
                <c:ptCount val="1"/>
                <c:pt idx="0">
                  <c:v>RE %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Tabelle1!$A$3:$A$44</c:f>
              <c:numCache>
                <c:formatCode>General</c:formatCode>
                <c:ptCount val="4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  <c:pt idx="33">
                  <c:v>2037</c:v>
                </c:pt>
                <c:pt idx="34">
                  <c:v>2038</c:v>
                </c:pt>
                <c:pt idx="35">
                  <c:v>2039</c:v>
                </c:pt>
                <c:pt idx="36">
                  <c:v>2040</c:v>
                </c:pt>
                <c:pt idx="37">
                  <c:v>2041</c:v>
                </c:pt>
                <c:pt idx="38">
                  <c:v>2042</c:v>
                </c:pt>
                <c:pt idx="39">
                  <c:v>2043</c:v>
                </c:pt>
                <c:pt idx="40">
                  <c:v>2044</c:v>
                </c:pt>
                <c:pt idx="41">
                  <c:v>2045</c:v>
                </c:pt>
              </c:numCache>
            </c:numRef>
          </c:cat>
          <c:val>
            <c:numRef>
              <c:f>Tabelle1!$I$2:$I$44</c:f>
              <c:numCache>
                <c:formatCode>#,##0.00</c:formatCode>
                <c:ptCount val="43"/>
                <c:pt idx="2">
                  <c:v>6.5388042601943539</c:v>
                </c:pt>
                <c:pt idx="3">
                  <c:v>5.894535606181293</c:v>
                </c:pt>
                <c:pt idx="4">
                  <c:v>6.4126673687377718</c:v>
                </c:pt>
                <c:pt idx="5">
                  <c:v>5.7752801046195117</c:v>
                </c:pt>
                <c:pt idx="6">
                  <c:v>5.232732983593408</c:v>
                </c:pt>
                <c:pt idx="7">
                  <c:v>5.5567903978661803</c:v>
                </c:pt>
                <c:pt idx="8">
                  <c:v>5.0356466022922035</c:v>
                </c:pt>
                <c:pt idx="9">
                  <c:v>5.2381361514448344</c:v>
                </c:pt>
                <c:pt idx="10">
                  <c:v>4.7515375823219017</c:v>
                </c:pt>
                <c:pt idx="11">
                  <c:v>4.3255741452769456</c:v>
                </c:pt>
                <c:pt idx="12">
                  <c:v>4.4450531663221966</c:v>
                </c:pt>
                <c:pt idx="13">
                  <c:v>4.0508321014734605</c:v>
                </c:pt>
                <c:pt idx="14">
                  <c:v>4.1108132260947201</c:v>
                </c:pt>
                <c:pt idx="15">
                  <c:v>4.1223726202266988</c:v>
                </c:pt>
                <c:pt idx="16">
                  <c:v>3.7055043544432351</c:v>
                </c:pt>
                <c:pt idx="17">
                  <c:v>3.5445669676525142</c:v>
                </c:pt>
                <c:pt idx="18">
                  <c:v>3.4507874015748001</c:v>
                </c:pt>
                <c:pt idx="19">
                  <c:v>3.3318744886115041</c:v>
                </c:pt>
                <c:pt idx="20">
                  <c:v>3.2189157336476057</c:v>
                </c:pt>
                <c:pt idx="21">
                  <c:v>3.1042603296938438</c:v>
                </c:pt>
                <c:pt idx="22">
                  <c:v>3.0281007751937921</c:v>
                </c:pt>
                <c:pt idx="23">
                  <c:v>2.9391018104867044</c:v>
                </c:pt>
                <c:pt idx="24">
                  <c:v>2.8551850159890222</c:v>
                </c:pt>
                <c:pt idx="25">
                  <c:v>2.7759271596713262</c:v>
                </c:pt>
                <c:pt idx="26">
                  <c:v>2.7009507346585906</c:v>
                </c:pt>
                <c:pt idx="27">
                  <c:v>2.6299179465600702</c:v>
                </c:pt>
                <c:pt idx="28">
                  <c:v>2.5625256252562565</c:v>
                </c:pt>
                <c:pt idx="29">
                  <c:v>2.498500899460339</c:v>
                </c:pt>
                <c:pt idx="30">
                  <c:v>2.4375975039001503</c:v>
                </c:pt>
                <c:pt idx="31">
                  <c:v>2.3795926137445207</c:v>
                </c:pt>
                <c:pt idx="32">
                  <c:v>2.3242841204908871</c:v>
                </c:pt>
                <c:pt idx="33">
                  <c:v>2.2714882791204758</c:v>
                </c:pt>
                <c:pt idx="34">
                  <c:v>2.2210376687988571</c:v>
                </c:pt>
                <c:pt idx="35">
                  <c:v>2.1727794194333399</c:v>
                </c:pt>
                <c:pt idx="36">
                  <c:v>2.1265736645117386</c:v>
                </c:pt>
                <c:pt idx="37">
                  <c:v>2.082292187239716</c:v>
                </c:pt>
                <c:pt idx="38">
                  <c:v>2.0398172323759809</c:v>
                </c:pt>
                <c:pt idx="39">
                  <c:v>1.9990404605789251</c:v>
                </c:pt>
                <c:pt idx="40">
                  <c:v>1.9598620257133916</c:v>
                </c:pt>
                <c:pt idx="41">
                  <c:v>1.9221897585729693</c:v>
                </c:pt>
                <c:pt idx="42">
                  <c:v>1.8859384429692199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008-4DC1-B177-58BAE9AA2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075704"/>
        <c:axId val="483076064"/>
        <c:extLst/>
      </c:lineChart>
      <c:catAx>
        <c:axId val="48307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3076064"/>
        <c:crosses val="autoZero"/>
        <c:auto val="1"/>
        <c:lblAlgn val="ctr"/>
        <c:lblOffset val="100"/>
        <c:noMultiLvlLbl val="0"/>
      </c:catAx>
      <c:valAx>
        <c:axId val="48307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3075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409574</xdr:colOff>
      <xdr:row>1</xdr:row>
      <xdr:rowOff>66676</xdr:rowOff>
    </xdr:from>
    <xdr:to>
      <xdr:col>23</xdr:col>
      <xdr:colOff>89647</xdr:colOff>
      <xdr:row>21</xdr:row>
      <xdr:rowOff>145676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725FA8B-F28A-826C-0DD4-31B27F41F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424143</xdr:colOff>
      <xdr:row>23</xdr:row>
      <xdr:rowOff>22413</xdr:rowOff>
    </xdr:from>
    <xdr:to>
      <xdr:col>23</xdr:col>
      <xdr:colOff>112059</xdr:colOff>
      <xdr:row>44</xdr:row>
      <xdr:rowOff>56030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DA9099D-20DE-4C9C-BFFB-F8783ACCD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zoomScale="85" zoomScaleNormal="85" workbookViewId="0">
      <selection activeCell="P48" sqref="P48"/>
    </sheetView>
  </sheetViews>
  <sheetFormatPr baseColWidth="10" defaultColWidth="9.140625" defaultRowHeight="15" x14ac:dyDescent="0.25"/>
  <cols>
    <col min="1" max="1" width="13.28515625" customWidth="1"/>
    <col min="2" max="2" width="5.42578125" customWidth="1"/>
    <col min="3" max="3" width="12.28515625" customWidth="1"/>
    <col min="4" max="4" width="11.42578125" customWidth="1"/>
    <col min="5" max="5" width="11" customWidth="1"/>
    <col min="6" max="6" width="11.140625" customWidth="1"/>
  </cols>
  <sheetData>
    <row r="1" spans="1:9" ht="30" x14ac:dyDescent="0.25">
      <c r="A1" t="s">
        <v>0</v>
      </c>
      <c r="C1" s="1" t="s">
        <v>15</v>
      </c>
      <c r="D1" s="1" t="s">
        <v>16</v>
      </c>
      <c r="E1" s="1" t="s">
        <v>17</v>
      </c>
      <c r="F1" s="1" t="s">
        <v>18</v>
      </c>
      <c r="G1" t="s">
        <v>1</v>
      </c>
      <c r="H1" t="s">
        <v>12</v>
      </c>
      <c r="I1" t="s">
        <v>13</v>
      </c>
    </row>
    <row r="3" spans="1:9" x14ac:dyDescent="0.25">
      <c r="A3">
        <v>2004</v>
      </c>
      <c r="C3" s="2">
        <v>75</v>
      </c>
      <c r="D3" s="2">
        <v>235.67</v>
      </c>
      <c r="E3" s="2"/>
      <c r="F3" s="2"/>
      <c r="G3" s="2"/>
      <c r="H3" s="2"/>
      <c r="I3" s="2"/>
    </row>
    <row r="4" spans="1:9" x14ac:dyDescent="0.25">
      <c r="A4">
        <v>2005</v>
      </c>
      <c r="C4" s="2">
        <v>80</v>
      </c>
      <c r="D4" s="2">
        <v>251.08</v>
      </c>
      <c r="E4" s="2">
        <f>C4-C3</f>
        <v>5</v>
      </c>
      <c r="F4" s="2">
        <f>D4-D3</f>
        <v>15.410000000000025</v>
      </c>
      <c r="G4" s="2">
        <f>F4-E4</f>
        <v>10.410000000000025</v>
      </c>
      <c r="H4" s="2">
        <f>((C4/C3)*100)-100</f>
        <v>6.6666666666666714</v>
      </c>
      <c r="I4" s="2">
        <f>((D4/D3)*100)-100</f>
        <v>6.5388042601943539</v>
      </c>
    </row>
    <row r="5" spans="1:9" x14ac:dyDescent="0.25">
      <c r="A5">
        <v>2006</v>
      </c>
      <c r="C5" s="2">
        <v>85</v>
      </c>
      <c r="D5" s="2">
        <v>265.88</v>
      </c>
      <c r="E5" s="2">
        <f t="shared" ref="E5:E44" si="0">C5-C4</f>
        <v>5</v>
      </c>
      <c r="F5" s="2">
        <f t="shared" ref="F5:F44" si="1">D5-D4</f>
        <v>14.799999999999983</v>
      </c>
      <c r="G5" s="2">
        <f t="shared" ref="G5:G33" si="2">F5-E5</f>
        <v>9.7999999999999829</v>
      </c>
      <c r="H5" s="2">
        <f t="shared" ref="H5:H44" si="3">((C5/C4)*100)-100</f>
        <v>6.25</v>
      </c>
      <c r="I5" s="2">
        <f t="shared" ref="I5:I44" si="4">((D5/D4)*100)-100</f>
        <v>5.894535606181293</v>
      </c>
    </row>
    <row r="6" spans="1:9" x14ac:dyDescent="0.25">
      <c r="A6">
        <v>2007</v>
      </c>
      <c r="C6" s="2">
        <v>91</v>
      </c>
      <c r="D6" s="2">
        <v>282.93</v>
      </c>
      <c r="E6" s="2">
        <f t="shared" si="0"/>
        <v>6</v>
      </c>
      <c r="F6" s="2">
        <f t="shared" si="1"/>
        <v>17.050000000000011</v>
      </c>
      <c r="G6" s="2">
        <f t="shared" si="2"/>
        <v>11.050000000000011</v>
      </c>
      <c r="H6" s="2">
        <f t="shared" si="3"/>
        <v>7.058823529411768</v>
      </c>
      <c r="I6" s="2">
        <f t="shared" si="4"/>
        <v>6.4126673687377718</v>
      </c>
    </row>
    <row r="7" spans="1:9" x14ac:dyDescent="0.25">
      <c r="A7">
        <v>2008</v>
      </c>
      <c r="C7" s="2">
        <v>97</v>
      </c>
      <c r="D7" s="2">
        <v>299.27</v>
      </c>
      <c r="E7" s="2">
        <f t="shared" si="0"/>
        <v>6</v>
      </c>
      <c r="F7" s="2">
        <f t="shared" si="1"/>
        <v>16.339999999999975</v>
      </c>
      <c r="G7" s="2">
        <f t="shared" si="2"/>
        <v>10.339999999999975</v>
      </c>
      <c r="H7" s="2">
        <f t="shared" si="3"/>
        <v>6.5934065934065984</v>
      </c>
      <c r="I7" s="2">
        <f t="shared" si="4"/>
        <v>5.7752801046195117</v>
      </c>
    </row>
    <row r="8" spans="1:9" x14ac:dyDescent="0.25">
      <c r="A8">
        <v>2009</v>
      </c>
      <c r="C8" s="2">
        <v>103</v>
      </c>
      <c r="D8" s="2">
        <v>314.93</v>
      </c>
      <c r="E8" s="2">
        <f t="shared" si="0"/>
        <v>6</v>
      </c>
      <c r="F8" s="2">
        <f t="shared" si="1"/>
        <v>15.660000000000025</v>
      </c>
      <c r="G8" s="2">
        <f t="shared" si="2"/>
        <v>9.660000000000025</v>
      </c>
      <c r="H8" s="2">
        <f t="shared" si="3"/>
        <v>6.1855670103092848</v>
      </c>
      <c r="I8" s="2">
        <f t="shared" si="4"/>
        <v>5.232732983593408</v>
      </c>
    </row>
    <row r="9" spans="1:9" x14ac:dyDescent="0.25">
      <c r="A9">
        <v>2010</v>
      </c>
      <c r="C9" s="2">
        <v>110</v>
      </c>
      <c r="D9" s="2">
        <v>332.43</v>
      </c>
      <c r="E9" s="2">
        <f t="shared" si="0"/>
        <v>7</v>
      </c>
      <c r="F9" s="2">
        <f t="shared" si="1"/>
        <v>17.5</v>
      </c>
      <c r="G9" s="2">
        <f t="shared" si="2"/>
        <v>10.5</v>
      </c>
      <c r="H9" s="2">
        <f t="shared" si="3"/>
        <v>6.7961165048543677</v>
      </c>
      <c r="I9" s="2">
        <f t="shared" si="4"/>
        <v>5.5567903978661803</v>
      </c>
    </row>
    <row r="10" spans="1:9" x14ac:dyDescent="0.25">
      <c r="A10">
        <v>2011</v>
      </c>
      <c r="C10" s="2">
        <v>117</v>
      </c>
      <c r="D10" s="2">
        <v>349.17</v>
      </c>
      <c r="E10" s="2">
        <f t="shared" si="0"/>
        <v>7</v>
      </c>
      <c r="F10" s="2">
        <f t="shared" si="1"/>
        <v>16.740000000000009</v>
      </c>
      <c r="G10" s="2">
        <f t="shared" si="2"/>
        <v>9.7400000000000091</v>
      </c>
      <c r="H10" s="2">
        <f t="shared" si="3"/>
        <v>6.363636363636374</v>
      </c>
      <c r="I10" s="2">
        <f t="shared" si="4"/>
        <v>5.0356466022922035</v>
      </c>
    </row>
    <row r="11" spans="1:9" x14ac:dyDescent="0.25">
      <c r="A11">
        <v>2012</v>
      </c>
      <c r="C11" s="2">
        <v>125</v>
      </c>
      <c r="D11" s="2">
        <v>367.46</v>
      </c>
      <c r="E11" s="2">
        <f t="shared" si="0"/>
        <v>8</v>
      </c>
      <c r="F11" s="2">
        <f t="shared" si="1"/>
        <v>18.289999999999964</v>
      </c>
      <c r="G11" s="2">
        <f t="shared" si="2"/>
        <v>10.289999999999964</v>
      </c>
      <c r="H11" s="2">
        <f t="shared" si="3"/>
        <v>6.8376068376068417</v>
      </c>
      <c r="I11" s="2">
        <f t="shared" si="4"/>
        <v>5.2381361514448344</v>
      </c>
    </row>
    <row r="12" spans="1:9" x14ac:dyDescent="0.25">
      <c r="A12">
        <v>2013</v>
      </c>
      <c r="C12" s="2">
        <v>133</v>
      </c>
      <c r="D12" s="2">
        <v>384.92</v>
      </c>
      <c r="E12" s="2">
        <f t="shared" si="0"/>
        <v>8</v>
      </c>
      <c r="F12" s="2">
        <f t="shared" si="1"/>
        <v>17.460000000000036</v>
      </c>
      <c r="G12" s="2">
        <f t="shared" si="2"/>
        <v>9.4600000000000364</v>
      </c>
      <c r="H12" s="2">
        <f t="shared" si="3"/>
        <v>6.4000000000000057</v>
      </c>
      <c r="I12" s="2">
        <f t="shared" si="4"/>
        <v>4.7515375823219017</v>
      </c>
    </row>
    <row r="13" spans="1:9" x14ac:dyDescent="0.25">
      <c r="A13">
        <v>2014</v>
      </c>
      <c r="C13" s="2">
        <v>139.24</v>
      </c>
      <c r="D13" s="2">
        <v>401.57</v>
      </c>
      <c r="E13" s="2">
        <f t="shared" si="0"/>
        <v>6.2400000000000091</v>
      </c>
      <c r="F13" s="2">
        <f t="shared" si="1"/>
        <v>16.649999999999977</v>
      </c>
      <c r="G13" s="2">
        <f t="shared" si="2"/>
        <v>10.409999999999968</v>
      </c>
      <c r="H13" s="2">
        <f t="shared" si="3"/>
        <v>4.6917293233082802</v>
      </c>
      <c r="I13" s="2">
        <f t="shared" si="4"/>
        <v>4.3255741452769456</v>
      </c>
    </row>
    <row r="14" spans="1:9" x14ac:dyDescent="0.25">
      <c r="A14">
        <v>2015</v>
      </c>
      <c r="B14" t="s">
        <v>2</v>
      </c>
      <c r="C14" s="2">
        <v>147</v>
      </c>
      <c r="D14" s="2">
        <v>419.42</v>
      </c>
      <c r="E14" s="2">
        <f t="shared" si="0"/>
        <v>7.7599999999999909</v>
      </c>
      <c r="F14" s="2">
        <f t="shared" si="1"/>
        <v>17.850000000000023</v>
      </c>
      <c r="G14" s="2">
        <f t="shared" si="2"/>
        <v>10.090000000000032</v>
      </c>
      <c r="H14" s="2">
        <f t="shared" si="3"/>
        <v>5.573111174949716</v>
      </c>
      <c r="I14" s="2">
        <f t="shared" si="4"/>
        <v>4.4450531663221966</v>
      </c>
    </row>
    <row r="15" spans="1:9" x14ac:dyDescent="0.25">
      <c r="A15">
        <v>2016</v>
      </c>
      <c r="C15" s="2">
        <v>156.96</v>
      </c>
      <c r="D15" s="2">
        <v>436.41</v>
      </c>
      <c r="E15" s="2">
        <f t="shared" si="0"/>
        <v>9.960000000000008</v>
      </c>
      <c r="F15" s="2">
        <f t="shared" si="1"/>
        <v>16.990000000000009</v>
      </c>
      <c r="G15" s="2">
        <f t="shared" si="2"/>
        <v>7.0300000000000011</v>
      </c>
      <c r="H15" s="2">
        <f t="shared" si="3"/>
        <v>6.7755102040816411</v>
      </c>
      <c r="I15" s="2">
        <f t="shared" si="4"/>
        <v>4.0508321014734605</v>
      </c>
    </row>
    <row r="16" spans="1:9" x14ac:dyDescent="0.25">
      <c r="A16">
        <v>2017</v>
      </c>
      <c r="C16" s="2">
        <v>166.8</v>
      </c>
      <c r="D16" s="2">
        <v>454.35</v>
      </c>
      <c r="E16" s="2">
        <f t="shared" si="0"/>
        <v>9.8400000000000034</v>
      </c>
      <c r="F16" s="2">
        <f t="shared" si="1"/>
        <v>17.939999999999998</v>
      </c>
      <c r="G16" s="2">
        <f t="shared" si="2"/>
        <v>8.0999999999999943</v>
      </c>
      <c r="H16" s="2">
        <f t="shared" si="3"/>
        <v>6.2691131498471009</v>
      </c>
      <c r="I16" s="2">
        <f t="shared" si="4"/>
        <v>4.1108132260947201</v>
      </c>
    </row>
    <row r="17" spans="1:9" x14ac:dyDescent="0.25">
      <c r="A17">
        <v>2018</v>
      </c>
      <c r="C17" s="2">
        <v>177.61</v>
      </c>
      <c r="D17" s="2">
        <v>473.08</v>
      </c>
      <c r="E17" s="2">
        <f t="shared" si="0"/>
        <v>10.810000000000002</v>
      </c>
      <c r="F17" s="2">
        <f t="shared" si="1"/>
        <v>18.729999999999961</v>
      </c>
      <c r="G17" s="2">
        <f t="shared" si="2"/>
        <v>7.9199999999999591</v>
      </c>
      <c r="H17" s="2">
        <f t="shared" si="3"/>
        <v>6.4808153477218298</v>
      </c>
      <c r="I17" s="2">
        <f t="shared" si="4"/>
        <v>4.1223726202266988</v>
      </c>
    </row>
    <row r="18" spans="1:9" x14ac:dyDescent="0.25">
      <c r="A18">
        <v>2019</v>
      </c>
      <c r="C18" s="2">
        <v>188.22</v>
      </c>
      <c r="D18" s="2">
        <v>490.61</v>
      </c>
      <c r="E18" s="2">
        <f t="shared" si="0"/>
        <v>10.609999999999985</v>
      </c>
      <c r="F18" s="2">
        <f t="shared" si="1"/>
        <v>17.53000000000003</v>
      </c>
      <c r="G18" s="2">
        <f t="shared" si="2"/>
        <v>6.9200000000000443</v>
      </c>
      <c r="H18" s="2">
        <f t="shared" si="3"/>
        <v>5.9737627385845258</v>
      </c>
      <c r="I18" s="2">
        <f t="shared" si="4"/>
        <v>3.7055043544432351</v>
      </c>
    </row>
    <row r="19" spans="1:9" x14ac:dyDescent="0.25">
      <c r="A19">
        <v>2020</v>
      </c>
      <c r="C19" s="2">
        <v>199.46</v>
      </c>
      <c r="D19" s="2">
        <v>508</v>
      </c>
      <c r="E19" s="2">
        <f t="shared" si="0"/>
        <v>11.240000000000009</v>
      </c>
      <c r="F19" s="2">
        <f t="shared" si="1"/>
        <v>17.389999999999986</v>
      </c>
      <c r="G19" s="2">
        <f t="shared" si="2"/>
        <v>6.1499999999999773</v>
      </c>
      <c r="H19" s="2">
        <f t="shared" si="3"/>
        <v>5.9717352034852809</v>
      </c>
      <c r="I19" s="2">
        <f t="shared" si="4"/>
        <v>3.5445669676525142</v>
      </c>
    </row>
    <row r="20" spans="1:9" x14ac:dyDescent="0.25">
      <c r="A20">
        <v>2021</v>
      </c>
      <c r="C20" s="2">
        <v>211.38</v>
      </c>
      <c r="D20" s="2">
        <v>525.53</v>
      </c>
      <c r="E20" s="2">
        <f t="shared" si="0"/>
        <v>11.919999999999987</v>
      </c>
      <c r="F20" s="2">
        <f t="shared" si="1"/>
        <v>17.529999999999973</v>
      </c>
      <c r="G20" s="2">
        <f t="shared" si="2"/>
        <v>5.6099999999999852</v>
      </c>
      <c r="H20" s="2">
        <f t="shared" si="3"/>
        <v>5.976135566028276</v>
      </c>
      <c r="I20" s="2">
        <f t="shared" si="4"/>
        <v>3.4507874015748001</v>
      </c>
    </row>
    <row r="21" spans="1:9" x14ac:dyDescent="0.25">
      <c r="A21">
        <v>2022</v>
      </c>
      <c r="C21" s="2">
        <v>223.99</v>
      </c>
      <c r="D21" s="2">
        <v>543.04</v>
      </c>
      <c r="E21" s="2">
        <f t="shared" si="0"/>
        <v>12.610000000000014</v>
      </c>
      <c r="F21" s="2">
        <f t="shared" si="1"/>
        <v>17.509999999999991</v>
      </c>
      <c r="G21" s="2">
        <f t="shared" si="2"/>
        <v>4.8999999999999773</v>
      </c>
      <c r="H21" s="2">
        <f t="shared" si="3"/>
        <v>5.9655596555965502</v>
      </c>
      <c r="I21" s="2">
        <f t="shared" si="4"/>
        <v>3.3318744886115041</v>
      </c>
    </row>
    <row r="22" spans="1:9" x14ac:dyDescent="0.25">
      <c r="A22">
        <v>2023</v>
      </c>
      <c r="C22" s="2">
        <v>237.36</v>
      </c>
      <c r="D22" s="2">
        <v>560.52</v>
      </c>
      <c r="E22" s="2">
        <f t="shared" si="0"/>
        <v>13.370000000000005</v>
      </c>
      <c r="F22" s="2">
        <f t="shared" si="1"/>
        <v>17.480000000000018</v>
      </c>
      <c r="G22" s="2">
        <f t="shared" si="2"/>
        <v>4.1100000000000136</v>
      </c>
      <c r="H22" s="2">
        <f t="shared" si="3"/>
        <v>5.9690164739497362</v>
      </c>
      <c r="I22" s="2">
        <f t="shared" si="4"/>
        <v>3.2189157336476057</v>
      </c>
    </row>
    <row r="23" spans="1:9" x14ac:dyDescent="0.25">
      <c r="A23">
        <v>2024</v>
      </c>
      <c r="C23" s="2">
        <v>251.34</v>
      </c>
      <c r="D23" s="2">
        <v>577.91999999999996</v>
      </c>
      <c r="E23" s="2">
        <f t="shared" si="0"/>
        <v>13.97999999999999</v>
      </c>
      <c r="F23" s="2">
        <f t="shared" si="1"/>
        <v>17.399999999999977</v>
      </c>
      <c r="G23" s="2">
        <f t="shared" si="2"/>
        <v>3.4199999999999875</v>
      </c>
      <c r="H23" s="2">
        <f t="shared" si="3"/>
        <v>5.889787664307363</v>
      </c>
      <c r="I23" s="2">
        <f t="shared" si="4"/>
        <v>3.1042603296938438</v>
      </c>
    </row>
    <row r="24" spans="1:9" x14ac:dyDescent="0.25">
      <c r="A24">
        <v>2025</v>
      </c>
      <c r="C24" s="4">
        <f>C23*1.06</f>
        <v>266.42040000000003</v>
      </c>
      <c r="D24" s="4">
        <f>D23+17.5</f>
        <v>595.41999999999996</v>
      </c>
      <c r="E24" s="4">
        <f t="shared" si="0"/>
        <v>15.080400000000026</v>
      </c>
      <c r="F24" s="4">
        <f t="shared" si="1"/>
        <v>17.5</v>
      </c>
      <c r="G24" s="4">
        <f t="shared" si="2"/>
        <v>2.4195999999999742</v>
      </c>
      <c r="H24" s="4">
        <f t="shared" si="3"/>
        <v>6</v>
      </c>
      <c r="I24" s="4">
        <f t="shared" si="4"/>
        <v>3.0281007751937921</v>
      </c>
    </row>
    <row r="25" spans="1:9" x14ac:dyDescent="0.25">
      <c r="A25">
        <v>2026</v>
      </c>
      <c r="C25" s="4">
        <f t="shared" ref="C25:C44" si="5">C24*1.06</f>
        <v>282.40562400000005</v>
      </c>
      <c r="D25" s="4">
        <f t="shared" ref="D25:D44" si="6">D24+17.5</f>
        <v>612.91999999999996</v>
      </c>
      <c r="E25" s="4">
        <f t="shared" si="0"/>
        <v>15.985224000000017</v>
      </c>
      <c r="F25" s="4">
        <f t="shared" si="1"/>
        <v>17.5</v>
      </c>
      <c r="G25" s="4">
        <f t="shared" si="2"/>
        <v>1.5147759999999835</v>
      </c>
      <c r="H25" s="4">
        <f t="shared" si="3"/>
        <v>6</v>
      </c>
      <c r="I25" s="4">
        <f t="shared" si="4"/>
        <v>2.9391018104867044</v>
      </c>
    </row>
    <row r="26" spans="1:9" x14ac:dyDescent="0.25">
      <c r="A26">
        <v>2027</v>
      </c>
      <c r="C26" s="4">
        <f t="shared" si="5"/>
        <v>299.34996144000007</v>
      </c>
      <c r="D26" s="4">
        <f t="shared" si="6"/>
        <v>630.41999999999996</v>
      </c>
      <c r="E26" s="4">
        <f t="shared" si="0"/>
        <v>16.944337440000027</v>
      </c>
      <c r="F26" s="4">
        <f t="shared" si="1"/>
        <v>17.5</v>
      </c>
      <c r="G26" s="4">
        <f t="shared" si="2"/>
        <v>0.55566255999997338</v>
      </c>
      <c r="H26" s="4">
        <f t="shared" si="3"/>
        <v>6</v>
      </c>
      <c r="I26" s="4">
        <f t="shared" si="4"/>
        <v>2.8551850159890222</v>
      </c>
    </row>
    <row r="27" spans="1:9" x14ac:dyDescent="0.25">
      <c r="A27">
        <v>2028</v>
      </c>
      <c r="C27" s="4">
        <f t="shared" si="5"/>
        <v>317.31095912640012</v>
      </c>
      <c r="D27" s="4">
        <f t="shared" si="6"/>
        <v>647.91999999999996</v>
      </c>
      <c r="E27" s="4">
        <f t="shared" si="0"/>
        <v>17.960997686400049</v>
      </c>
      <c r="F27" s="4">
        <f t="shared" si="1"/>
        <v>17.5</v>
      </c>
      <c r="G27" s="4">
        <f t="shared" si="2"/>
        <v>-0.46099768640004868</v>
      </c>
      <c r="H27" s="4">
        <f t="shared" si="3"/>
        <v>6</v>
      </c>
      <c r="I27" s="4">
        <f t="shared" si="4"/>
        <v>2.7759271596713262</v>
      </c>
    </row>
    <row r="28" spans="1:9" x14ac:dyDescent="0.25">
      <c r="A28">
        <v>2029</v>
      </c>
      <c r="C28" s="4">
        <f t="shared" si="5"/>
        <v>336.34961667398414</v>
      </c>
      <c r="D28" s="4">
        <f t="shared" si="6"/>
        <v>665.42</v>
      </c>
      <c r="E28" s="4">
        <f t="shared" si="0"/>
        <v>19.038657547584023</v>
      </c>
      <c r="F28" s="4">
        <f t="shared" si="1"/>
        <v>17.5</v>
      </c>
      <c r="G28" s="4">
        <f t="shared" si="2"/>
        <v>-1.5386575475840232</v>
      </c>
      <c r="H28" s="4">
        <f t="shared" si="3"/>
        <v>6</v>
      </c>
      <c r="I28" s="4">
        <f t="shared" si="4"/>
        <v>2.7009507346585906</v>
      </c>
    </row>
    <row r="29" spans="1:9" x14ac:dyDescent="0.25">
      <c r="A29">
        <v>2030</v>
      </c>
      <c r="C29" s="4">
        <f t="shared" si="5"/>
        <v>356.53059367442319</v>
      </c>
      <c r="D29" s="4">
        <f t="shared" si="6"/>
        <v>682.92</v>
      </c>
      <c r="E29" s="4">
        <f t="shared" si="0"/>
        <v>20.180977000439043</v>
      </c>
      <c r="F29" s="4">
        <f t="shared" si="1"/>
        <v>17.5</v>
      </c>
      <c r="G29" s="4">
        <f t="shared" si="2"/>
        <v>-2.680977000439043</v>
      </c>
      <c r="H29" s="4">
        <f t="shared" si="3"/>
        <v>6</v>
      </c>
      <c r="I29" s="4">
        <f t="shared" si="4"/>
        <v>2.6299179465600702</v>
      </c>
    </row>
    <row r="30" spans="1:9" x14ac:dyDescent="0.25">
      <c r="A30">
        <v>2031</v>
      </c>
      <c r="C30" s="4">
        <f t="shared" si="5"/>
        <v>377.92242929488862</v>
      </c>
      <c r="D30" s="4">
        <f t="shared" si="6"/>
        <v>700.42</v>
      </c>
      <c r="E30" s="4">
        <f t="shared" si="0"/>
        <v>21.391835620465429</v>
      </c>
      <c r="F30" s="4">
        <f t="shared" si="1"/>
        <v>17.5</v>
      </c>
      <c r="G30" s="4">
        <f t="shared" si="2"/>
        <v>-3.8918356204654287</v>
      </c>
      <c r="H30" s="4">
        <f t="shared" si="3"/>
        <v>6</v>
      </c>
      <c r="I30" s="4">
        <f t="shared" si="4"/>
        <v>2.5625256252562565</v>
      </c>
    </row>
    <row r="31" spans="1:9" x14ac:dyDescent="0.25">
      <c r="A31">
        <v>2032</v>
      </c>
      <c r="C31" s="4">
        <f t="shared" si="5"/>
        <v>400.59777505258194</v>
      </c>
      <c r="D31" s="4">
        <f t="shared" si="6"/>
        <v>717.92</v>
      </c>
      <c r="E31" s="4">
        <f t="shared" si="0"/>
        <v>22.675345757693322</v>
      </c>
      <c r="F31" s="4">
        <f t="shared" si="1"/>
        <v>17.5</v>
      </c>
      <c r="G31" s="4">
        <f t="shared" si="2"/>
        <v>-5.1753457576933215</v>
      </c>
      <c r="H31" s="4">
        <f t="shared" si="3"/>
        <v>6</v>
      </c>
      <c r="I31" s="4">
        <f t="shared" si="4"/>
        <v>2.498500899460339</v>
      </c>
    </row>
    <row r="32" spans="1:9" x14ac:dyDescent="0.25">
      <c r="A32">
        <v>2033</v>
      </c>
      <c r="C32" s="4">
        <f t="shared" si="5"/>
        <v>424.63364155573686</v>
      </c>
      <c r="D32" s="4">
        <f t="shared" si="6"/>
        <v>735.42</v>
      </c>
      <c r="E32" s="4">
        <f t="shared" si="0"/>
        <v>24.035866503154921</v>
      </c>
      <c r="F32" s="4">
        <f t="shared" si="1"/>
        <v>17.5</v>
      </c>
      <c r="G32" s="4">
        <f t="shared" si="2"/>
        <v>-6.5358665031549208</v>
      </c>
      <c r="H32" s="4">
        <f t="shared" si="3"/>
        <v>6</v>
      </c>
      <c r="I32" s="4">
        <f t="shared" si="4"/>
        <v>2.4375975039001503</v>
      </c>
    </row>
    <row r="33" spans="1:9" x14ac:dyDescent="0.25">
      <c r="A33">
        <v>2034</v>
      </c>
      <c r="C33" s="4">
        <f t="shared" si="5"/>
        <v>450.11166004908108</v>
      </c>
      <c r="D33" s="4">
        <f t="shared" si="6"/>
        <v>752.92</v>
      </c>
      <c r="E33" s="4">
        <f t="shared" si="0"/>
        <v>25.478018493344223</v>
      </c>
      <c r="F33" s="4">
        <f t="shared" si="1"/>
        <v>17.5</v>
      </c>
      <c r="G33" s="4">
        <f t="shared" si="2"/>
        <v>-7.9780184933442229</v>
      </c>
      <c r="H33" s="4">
        <f t="shared" si="3"/>
        <v>6</v>
      </c>
      <c r="I33" s="4">
        <f t="shared" si="4"/>
        <v>2.3795926137445207</v>
      </c>
    </row>
    <row r="34" spans="1:9" x14ac:dyDescent="0.25">
      <c r="A34">
        <v>2035</v>
      </c>
      <c r="C34" s="4">
        <f t="shared" si="5"/>
        <v>477.11835965202596</v>
      </c>
      <c r="D34" s="4">
        <f t="shared" si="6"/>
        <v>770.42</v>
      </c>
      <c r="E34" s="4">
        <f t="shared" si="0"/>
        <v>27.006699602944877</v>
      </c>
      <c r="F34" s="4">
        <f t="shared" si="1"/>
        <v>17.5</v>
      </c>
      <c r="G34" s="4">
        <f>F34-E34</f>
        <v>-9.5066996029448774</v>
      </c>
      <c r="H34" s="4">
        <f t="shared" si="3"/>
        <v>6</v>
      </c>
      <c r="I34" s="4">
        <f t="shared" si="4"/>
        <v>2.3242841204908871</v>
      </c>
    </row>
    <row r="35" spans="1:9" x14ac:dyDescent="0.25">
      <c r="A35">
        <v>2036</v>
      </c>
      <c r="C35" s="4">
        <f t="shared" si="5"/>
        <v>505.74546123114754</v>
      </c>
      <c r="D35" s="4">
        <f t="shared" si="6"/>
        <v>787.92</v>
      </c>
      <c r="E35" s="4">
        <f t="shared" si="0"/>
        <v>28.627101579121586</v>
      </c>
      <c r="F35" s="4">
        <f t="shared" si="1"/>
        <v>17.5</v>
      </c>
      <c r="G35" s="4">
        <f t="shared" ref="G35:G44" si="7">F35-E35</f>
        <v>-11.127101579121586</v>
      </c>
      <c r="H35" s="4">
        <f t="shared" si="3"/>
        <v>6</v>
      </c>
      <c r="I35" s="4">
        <f t="shared" si="4"/>
        <v>2.2714882791204758</v>
      </c>
    </row>
    <row r="36" spans="1:9" x14ac:dyDescent="0.25">
      <c r="A36">
        <v>2037</v>
      </c>
      <c r="C36" s="4">
        <f t="shared" si="5"/>
        <v>536.09018890501648</v>
      </c>
      <c r="D36" s="4">
        <f t="shared" si="6"/>
        <v>805.42</v>
      </c>
      <c r="E36" s="4">
        <f t="shared" si="0"/>
        <v>30.344727673868931</v>
      </c>
      <c r="F36" s="4">
        <f t="shared" si="1"/>
        <v>17.5</v>
      </c>
      <c r="G36" s="4">
        <f t="shared" si="7"/>
        <v>-12.844727673868931</v>
      </c>
      <c r="H36" s="4">
        <f t="shared" si="3"/>
        <v>6</v>
      </c>
      <c r="I36" s="4">
        <f t="shared" si="4"/>
        <v>2.2210376687988571</v>
      </c>
    </row>
    <row r="37" spans="1:9" x14ac:dyDescent="0.25">
      <c r="A37">
        <v>2038</v>
      </c>
      <c r="C37" s="4">
        <f t="shared" si="5"/>
        <v>568.25560023931746</v>
      </c>
      <c r="D37" s="4">
        <f t="shared" si="6"/>
        <v>822.92</v>
      </c>
      <c r="E37" s="4">
        <f t="shared" si="0"/>
        <v>32.165411334300984</v>
      </c>
      <c r="F37" s="4">
        <f t="shared" si="1"/>
        <v>17.5</v>
      </c>
      <c r="G37" s="4">
        <f t="shared" si="7"/>
        <v>-14.665411334300984</v>
      </c>
      <c r="H37" s="4">
        <f t="shared" si="3"/>
        <v>6</v>
      </c>
      <c r="I37" s="4">
        <f t="shared" si="4"/>
        <v>2.1727794194333399</v>
      </c>
    </row>
    <row r="38" spans="1:9" x14ac:dyDescent="0.25">
      <c r="A38">
        <v>2039</v>
      </c>
      <c r="C38" s="4">
        <f t="shared" si="5"/>
        <v>602.35093625367654</v>
      </c>
      <c r="D38" s="4">
        <f t="shared" si="6"/>
        <v>840.42</v>
      </c>
      <c r="E38" s="4">
        <f t="shared" si="0"/>
        <v>34.095336014359077</v>
      </c>
      <c r="F38" s="4">
        <f t="shared" si="1"/>
        <v>17.5</v>
      </c>
      <c r="G38" s="4">
        <f t="shared" si="7"/>
        <v>-16.595336014359077</v>
      </c>
      <c r="H38" s="4">
        <f t="shared" si="3"/>
        <v>6</v>
      </c>
      <c r="I38" s="4">
        <f t="shared" si="4"/>
        <v>2.1265736645117386</v>
      </c>
    </row>
    <row r="39" spans="1:9" x14ac:dyDescent="0.25">
      <c r="A39">
        <v>2040</v>
      </c>
      <c r="C39" s="4">
        <f t="shared" si="5"/>
        <v>638.49199242889711</v>
      </c>
      <c r="D39" s="4">
        <f t="shared" si="6"/>
        <v>857.92</v>
      </c>
      <c r="E39" s="4">
        <f t="shared" si="0"/>
        <v>36.141056175220569</v>
      </c>
      <c r="F39" s="4">
        <f t="shared" si="1"/>
        <v>17.5</v>
      </c>
      <c r="G39" s="4">
        <f t="shared" si="7"/>
        <v>-18.641056175220569</v>
      </c>
      <c r="H39" s="4">
        <f t="shared" si="3"/>
        <v>6</v>
      </c>
      <c r="I39" s="4">
        <f t="shared" si="4"/>
        <v>2.082292187239716</v>
      </c>
    </row>
    <row r="40" spans="1:9" x14ac:dyDescent="0.25">
      <c r="A40">
        <v>2041</v>
      </c>
      <c r="C40" s="4">
        <f t="shared" si="5"/>
        <v>676.80151197463101</v>
      </c>
      <c r="D40" s="4">
        <f t="shared" si="6"/>
        <v>875.42</v>
      </c>
      <c r="E40" s="4">
        <f t="shared" si="0"/>
        <v>38.309519545733906</v>
      </c>
      <c r="F40" s="4">
        <f t="shared" si="1"/>
        <v>17.5</v>
      </c>
      <c r="G40" s="4">
        <f t="shared" si="7"/>
        <v>-20.809519545733906</v>
      </c>
      <c r="H40" s="4">
        <f t="shared" si="3"/>
        <v>6</v>
      </c>
      <c r="I40" s="4">
        <f t="shared" si="4"/>
        <v>2.0398172323759809</v>
      </c>
    </row>
    <row r="41" spans="1:9" x14ac:dyDescent="0.25">
      <c r="A41">
        <v>2042</v>
      </c>
      <c r="C41" s="4">
        <f t="shared" si="5"/>
        <v>717.40960269310892</v>
      </c>
      <c r="D41" s="4">
        <f t="shared" si="6"/>
        <v>892.92</v>
      </c>
      <c r="E41" s="4">
        <f t="shared" si="0"/>
        <v>40.608090718477911</v>
      </c>
      <c r="F41" s="4">
        <f t="shared" si="1"/>
        <v>17.5</v>
      </c>
      <c r="G41" s="4">
        <f t="shared" si="7"/>
        <v>-23.108090718477911</v>
      </c>
      <c r="H41" s="4">
        <f t="shared" si="3"/>
        <v>6</v>
      </c>
      <c r="I41" s="4">
        <f t="shared" si="4"/>
        <v>1.9990404605789251</v>
      </c>
    </row>
    <row r="42" spans="1:9" x14ac:dyDescent="0.25">
      <c r="A42">
        <v>2043</v>
      </c>
      <c r="C42" s="4">
        <f t="shared" si="5"/>
        <v>760.45417885469544</v>
      </c>
      <c r="D42" s="4">
        <f t="shared" si="6"/>
        <v>910.42</v>
      </c>
      <c r="E42" s="4">
        <f t="shared" si="0"/>
        <v>43.044576161586519</v>
      </c>
      <c r="F42" s="4">
        <f t="shared" si="1"/>
        <v>17.5</v>
      </c>
      <c r="G42" s="4">
        <f t="shared" si="7"/>
        <v>-25.544576161586519</v>
      </c>
      <c r="H42" s="4">
        <f t="shared" si="3"/>
        <v>6</v>
      </c>
      <c r="I42" s="4">
        <f t="shared" si="4"/>
        <v>1.9598620257133916</v>
      </c>
    </row>
    <row r="43" spans="1:9" x14ac:dyDescent="0.25">
      <c r="A43">
        <v>2044</v>
      </c>
      <c r="C43" s="4">
        <f t="shared" si="5"/>
        <v>806.08142958597716</v>
      </c>
      <c r="D43" s="4">
        <f t="shared" si="6"/>
        <v>927.92</v>
      </c>
      <c r="E43" s="4">
        <f t="shared" si="0"/>
        <v>45.62725073128172</v>
      </c>
      <c r="F43" s="4">
        <f t="shared" si="1"/>
        <v>17.5</v>
      </c>
      <c r="G43" s="4">
        <f t="shared" si="7"/>
        <v>-28.12725073128172</v>
      </c>
      <c r="H43" s="4">
        <f t="shared" si="3"/>
        <v>6</v>
      </c>
      <c r="I43" s="4">
        <f t="shared" si="4"/>
        <v>1.9221897585729693</v>
      </c>
    </row>
    <row r="44" spans="1:9" x14ac:dyDescent="0.25">
      <c r="A44">
        <v>2045</v>
      </c>
      <c r="C44" s="4">
        <f t="shared" si="5"/>
        <v>854.44631536113582</v>
      </c>
      <c r="D44" s="4">
        <f t="shared" si="6"/>
        <v>945.42</v>
      </c>
      <c r="E44" s="4">
        <f t="shared" si="0"/>
        <v>48.364885775158655</v>
      </c>
      <c r="F44" s="4">
        <f t="shared" si="1"/>
        <v>17.5</v>
      </c>
      <c r="G44" s="4">
        <f t="shared" si="7"/>
        <v>-30.864885775158655</v>
      </c>
      <c r="H44" s="4">
        <f t="shared" si="3"/>
        <v>6</v>
      </c>
      <c r="I44" s="4">
        <f t="shared" si="4"/>
        <v>1.8859384429692199</v>
      </c>
    </row>
    <row r="49" spans="1:5" ht="30" x14ac:dyDescent="0.25">
      <c r="D49" s="1" t="s">
        <v>14</v>
      </c>
    </row>
    <row r="50" spans="1:5" ht="45" x14ac:dyDescent="0.25">
      <c r="A50" s="1" t="s">
        <v>7</v>
      </c>
      <c r="C50" s="2">
        <f>((SUM(C25:C44))*12)-(C24*20*12)</f>
        <v>60720.598056560688</v>
      </c>
      <c r="D50" s="2"/>
    </row>
    <row r="51" spans="1:5" ht="69.75" customHeight="1" x14ac:dyDescent="0.25">
      <c r="A51" s="1" t="s">
        <v>5</v>
      </c>
      <c r="C51" s="2">
        <f>C50/20/12</f>
        <v>253.00249190233617</v>
      </c>
      <c r="D51" s="2">
        <f>D44-D24</f>
        <v>350</v>
      </c>
      <c r="E51" s="3">
        <f>D51/C51</f>
        <v>1.3833855839455791</v>
      </c>
    </row>
    <row r="52" spans="1:5" x14ac:dyDescent="0.25">
      <c r="C52" s="2"/>
      <c r="D52" s="2"/>
    </row>
    <row r="53" spans="1:5" ht="45" x14ac:dyDescent="0.25">
      <c r="A53" s="1" t="s">
        <v>8</v>
      </c>
      <c r="C53" s="2">
        <f>((SUM(C25:C39))*12)+(C39*12*5)-(C24*20*12)</f>
        <v>53247.80114065994</v>
      </c>
      <c r="D53" s="2"/>
    </row>
    <row r="54" spans="1:5" ht="60" x14ac:dyDescent="0.25">
      <c r="A54" s="1" t="s">
        <v>6</v>
      </c>
      <c r="C54" s="2">
        <f>C53/20/12</f>
        <v>221.86583808608307</v>
      </c>
      <c r="D54" s="2">
        <f>D39-D24</f>
        <v>262.5</v>
      </c>
      <c r="E54" s="3">
        <f>D54/C54</f>
        <v>1.1831474474143739</v>
      </c>
    </row>
    <row r="55" spans="1:5" x14ac:dyDescent="0.25">
      <c r="C55" s="2"/>
      <c r="D55" s="2"/>
    </row>
    <row r="56" spans="1:5" x14ac:dyDescent="0.25">
      <c r="C56" s="2"/>
      <c r="D56" s="2"/>
    </row>
    <row r="57" spans="1:5" ht="45" x14ac:dyDescent="0.25">
      <c r="A57" s="1" t="s">
        <v>9</v>
      </c>
      <c r="C57" s="2">
        <f>((SUM(C25:C34))*12)+(C34*12*10)-(C24*20*12)</f>
        <v>37981.274604472565</v>
      </c>
      <c r="D57" s="2"/>
    </row>
    <row r="58" spans="1:5" ht="60" x14ac:dyDescent="0.25">
      <c r="A58" s="1" t="s">
        <v>6</v>
      </c>
      <c r="C58" s="2">
        <f>C57/20/12</f>
        <v>158.25531085196903</v>
      </c>
      <c r="D58" s="2">
        <f>D34-D24</f>
        <v>175</v>
      </c>
      <c r="E58" s="3">
        <f>D58/C58</f>
        <v>1.1058080708817024</v>
      </c>
    </row>
    <row r="59" spans="1:5" x14ac:dyDescent="0.25">
      <c r="C59" s="2"/>
      <c r="D59" s="2"/>
    </row>
    <row r="60" spans="1:5" ht="45" x14ac:dyDescent="0.25">
      <c r="A60" s="1" t="s">
        <v>10</v>
      </c>
      <c r="C60" s="2">
        <f>((SUM(C25:C29))*12)+(C29*12*15)-(C24*20*12)</f>
        <v>19337.97192037385</v>
      </c>
      <c r="D60" s="2"/>
    </row>
    <row r="61" spans="1:5" ht="60" x14ac:dyDescent="0.25">
      <c r="A61" s="1" t="s">
        <v>6</v>
      </c>
      <c r="C61" s="2">
        <f>C60/20/12</f>
        <v>80.574883001557708</v>
      </c>
      <c r="D61" s="2">
        <f>D29-D24</f>
        <v>87.5</v>
      </c>
      <c r="E61" s="3">
        <f>D61/C61</f>
        <v>1.0859463487934373</v>
      </c>
    </row>
    <row r="62" spans="1:5" x14ac:dyDescent="0.25">
      <c r="C62" s="2"/>
      <c r="D62" s="2"/>
    </row>
    <row r="63" spans="1:5" x14ac:dyDescent="0.25">
      <c r="C63" s="2"/>
      <c r="D63" s="2"/>
    </row>
    <row r="64" spans="1:5" ht="30" x14ac:dyDescent="0.25">
      <c r="C64" s="2"/>
      <c r="D64" s="5" t="s">
        <v>16</v>
      </c>
    </row>
    <row r="65" spans="1:4" x14ac:dyDescent="0.25">
      <c r="A65" t="s">
        <v>11</v>
      </c>
      <c r="C65" s="2"/>
      <c r="D65" s="2"/>
    </row>
    <row r="66" spans="1:4" x14ac:dyDescent="0.25">
      <c r="A66" t="s">
        <v>3</v>
      </c>
      <c r="C66" s="2">
        <f>SUM(C3:C44)*12</f>
        <v>165242.85885656072</v>
      </c>
      <c r="D66" s="2"/>
    </row>
    <row r="67" spans="1:4" x14ac:dyDescent="0.25">
      <c r="A67" t="s">
        <v>4</v>
      </c>
      <c r="C67" s="2">
        <f>C66/12/42</f>
        <v>327.86281519158871</v>
      </c>
      <c r="D67" s="2">
        <v>945.42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2025-01-26T23:48:31Z</dcterms:created>
  <dcterms:modified xsi:type="dcterms:W3CDTF">2025-01-26T23:48:44Z</dcterms:modified>
</cp:coreProperties>
</file>