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6" documentId="8_{93C45DED-27F5-45F2-81C9-306331AB834C}" xr6:coauthVersionLast="47" xr6:coauthVersionMax="47" xr10:uidLastSave="{165923CB-E5B1-4CCA-918D-0167EFED5BAB}"/>
  <bookViews>
    <workbookView xWindow="-120" yWindow="-120" windowWidth="51840" windowHeight="21120" xr2:uid="{C81334F6-D4DB-44A3-BEC5-5CEB0D7BA78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32" i="1" s="1"/>
  <c r="M25" i="1"/>
  <c r="M32" i="1" s="1"/>
  <c r="J25" i="1"/>
  <c r="J32" i="1" s="1"/>
  <c r="P9" i="1"/>
  <c r="P12" i="1" s="1"/>
  <c r="P8" i="1"/>
  <c r="M9" i="1"/>
  <c r="M12" i="1" s="1"/>
  <c r="M8" i="1"/>
  <c r="J9" i="1"/>
  <c r="J12" i="1" s="1"/>
  <c r="J8" i="1"/>
  <c r="G9" i="1"/>
  <c r="G8" i="1"/>
  <c r="J11" i="1" l="1"/>
  <c r="J27" i="1" s="1"/>
  <c r="M11" i="1"/>
  <c r="M27" i="1" s="1"/>
  <c r="P11" i="1"/>
  <c r="G10" i="1"/>
  <c r="P10" i="1"/>
  <c r="M10" i="1"/>
  <c r="J10" i="1"/>
  <c r="J33" i="1" l="1"/>
  <c r="J40" i="1"/>
  <c r="J38" i="1"/>
  <c r="J37" i="1"/>
  <c r="J39" i="1"/>
  <c r="P13" i="1"/>
  <c r="P35" i="1" s="1"/>
  <c r="P43" i="1" s="1"/>
  <c r="J13" i="1"/>
  <c r="J35" i="1" s="1"/>
  <c r="J43" i="1" s="1"/>
  <c r="M13" i="1"/>
  <c r="M35" i="1" s="1"/>
  <c r="M43" i="1" s="1"/>
  <c r="M33" i="1"/>
  <c r="M37" i="1"/>
  <c r="M40" i="1"/>
  <c r="M38" i="1"/>
  <c r="M39" i="1"/>
  <c r="M30" i="1" l="1"/>
  <c r="M34" i="1" s="1"/>
  <c r="M42" i="1" s="1"/>
  <c r="J30" i="1"/>
  <c r="J34" i="1" s="1"/>
  <c r="J42" i="1" s="1"/>
  <c r="P30" i="1"/>
  <c r="P34" i="1" s="1"/>
</calcChain>
</file>

<file path=xl/sharedStrings.xml><?xml version="1.0" encoding="utf-8"?>
<sst xmlns="http://schemas.openxmlformats.org/spreadsheetml/2006/main" count="45" uniqueCount="39">
  <si>
    <t>Grunddaten</t>
  </si>
  <si>
    <t>PKV</t>
  </si>
  <si>
    <t>PV</t>
  </si>
  <si>
    <t>Zuschüsse AG max</t>
  </si>
  <si>
    <t>Exklusiv1</t>
  </si>
  <si>
    <t>Start+</t>
  </si>
  <si>
    <t>Komfort+1</t>
  </si>
  <si>
    <t>Exclusiv+1</t>
  </si>
  <si>
    <t>Keine SB für Vorsorge
BER trotz Vorsorge</t>
  </si>
  <si>
    <t>SB für Vorsorge
keine BER über SB</t>
  </si>
  <si>
    <t>Hälfte AG PKV</t>
  </si>
  <si>
    <t>Hälfte AG PV</t>
  </si>
  <si>
    <t>Summe AG</t>
  </si>
  <si>
    <t>Rest AG PV</t>
  </si>
  <si>
    <t>Rest AG PKV</t>
  </si>
  <si>
    <t>SB</t>
  </si>
  <si>
    <t>GesBonus</t>
  </si>
  <si>
    <t>Annahmen:</t>
  </si>
  <si>
    <t>Rückfluss</t>
  </si>
  <si>
    <t>Beiträge im Alter</t>
  </si>
  <si>
    <t>Kind</t>
  </si>
  <si>
    <t>Vater</t>
  </si>
  <si>
    <t xml:space="preserve">BET Beitrag </t>
  </si>
  <si>
    <t>Kapital Rückflüsse nach 20J</t>
  </si>
  <si>
    <t>GKV eigen</t>
  </si>
  <si>
    <t>Kosten PKV</t>
  </si>
  <si>
    <t>BET selbst gezahlt</t>
  </si>
  <si>
    <t>Kapital aus Ersparnis ggü GKV OHNE BET</t>
  </si>
  <si>
    <t>Kapital aus Ersparnis ggü GKV mit BET</t>
  </si>
  <si>
    <t>Kosten PKV ink. 1/2 BET</t>
  </si>
  <si>
    <t>Summe gespartes Kap MIT BET</t>
  </si>
  <si>
    <t>Summe gespartes Kap OHNE BET</t>
  </si>
  <si>
    <t>Ersparnis aus BET bei err. Lebensalter
(BET Beitrag 340€ -&gt; 640€ Entlastung, Beitrag läuft aber weiter!)
(PKV scheint auf 77J zu spekulieren)</t>
  </si>
  <si>
    <t>Kosten Vorsorge/J</t>
  </si>
  <si>
    <t>Vorsorge!</t>
  </si>
  <si>
    <t>BREgarant</t>
  </si>
  <si>
    <t>BREvar</t>
  </si>
  <si>
    <t>Gesundheitsbonus wird immer gezahlt
BeitragsRückErstattung nur jedes 2. Jahr</t>
  </si>
  <si>
    <t>BeitragsEntlastungsTarif in Höhe Rest AG*2
Rückflüsse werden 100% gespart
Differenz zu Kosten GKV wird 100% gespart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</si>
</sst>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A96F-E554-47CA-B64B-C36CB17293DC}">
  <dimension ref="A1:S54"/>
  <sheetViews>
    <sheetView tabSelected="1" workbookViewId="0">
      <selection activeCell="C27" sqref="C27:G29"/>
    </sheetView>
  </sheetViews>
  <sheetFormatPr baseColWidth="10" defaultRowHeight="15" x14ac:dyDescent="0.25"/>
  <cols>
    <col min="6" max="6" width="12.42578125" customWidth="1"/>
    <col min="9" max="9" width="17.5703125" customWidth="1"/>
    <col min="13" max="13" width="13.5703125" customWidth="1"/>
  </cols>
  <sheetData>
    <row r="1" spans="1:19" x14ac:dyDescent="0.25">
      <c r="A1" s="2" t="s">
        <v>0</v>
      </c>
    </row>
    <row r="4" spans="1:19" x14ac:dyDescent="0.25">
      <c r="A4" s="19" t="s">
        <v>3</v>
      </c>
      <c r="B4" s="19"/>
      <c r="F4" s="19" t="s">
        <v>20</v>
      </c>
      <c r="G4" s="19"/>
      <c r="H4" s="1"/>
      <c r="I4" s="19" t="s">
        <v>21</v>
      </c>
      <c r="J4" s="19"/>
      <c r="K4" s="19"/>
      <c r="L4" s="19"/>
      <c r="M4" s="19"/>
      <c r="N4" s="19"/>
      <c r="O4" s="19"/>
      <c r="P4" s="19"/>
      <c r="S4" s="2" t="s">
        <v>24</v>
      </c>
    </row>
    <row r="5" spans="1:19" x14ac:dyDescent="0.25">
      <c r="A5" t="s">
        <v>1</v>
      </c>
      <c r="B5">
        <v>471.32</v>
      </c>
      <c r="F5" t="s">
        <v>4</v>
      </c>
      <c r="G5" s="6">
        <v>121.37</v>
      </c>
      <c r="H5" s="6"/>
      <c r="I5" s="6" t="s">
        <v>5</v>
      </c>
      <c r="J5" s="6">
        <v>481.91</v>
      </c>
      <c r="K5" s="6"/>
      <c r="L5" s="6" t="s">
        <v>6</v>
      </c>
      <c r="M5" s="6">
        <v>783.74</v>
      </c>
      <c r="N5" s="6"/>
      <c r="O5" s="6" t="s">
        <v>7</v>
      </c>
      <c r="P5" s="6">
        <v>827.42</v>
      </c>
      <c r="Q5" s="6"/>
      <c r="R5" s="6"/>
      <c r="S5" s="11">
        <v>620</v>
      </c>
    </row>
    <row r="6" spans="1:19" x14ac:dyDescent="0.25">
      <c r="A6" t="s">
        <v>2</v>
      </c>
      <c r="B6">
        <v>99.23</v>
      </c>
      <c r="F6" t="s">
        <v>2</v>
      </c>
      <c r="G6" s="6">
        <v>0</v>
      </c>
      <c r="H6" s="6"/>
      <c r="I6" s="6" t="s">
        <v>2</v>
      </c>
      <c r="J6" s="6">
        <v>91.59</v>
      </c>
      <c r="K6" s="6"/>
      <c r="L6" s="6" t="s">
        <v>2</v>
      </c>
      <c r="M6" s="6">
        <v>91.59</v>
      </c>
      <c r="N6" s="6"/>
      <c r="O6" s="6" t="s">
        <v>2</v>
      </c>
      <c r="P6" s="6">
        <v>91.59</v>
      </c>
      <c r="Q6" s="6"/>
      <c r="R6" s="6"/>
      <c r="S6" s="11"/>
    </row>
    <row r="7" spans="1:19" x14ac:dyDescent="0.25"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x14ac:dyDescent="0.25">
      <c r="F8" t="s">
        <v>10</v>
      </c>
      <c r="G8" s="6">
        <f>G5/2</f>
        <v>60.685000000000002</v>
      </c>
      <c r="H8" s="6"/>
      <c r="I8" s="6"/>
      <c r="J8" s="6">
        <f>J5/2</f>
        <v>240.95500000000001</v>
      </c>
      <c r="K8" s="6"/>
      <c r="L8" s="6"/>
      <c r="M8" s="6">
        <f>M5/2</f>
        <v>391.87</v>
      </c>
      <c r="N8" s="6"/>
      <c r="O8" s="6"/>
      <c r="P8" s="6">
        <f>P5/2</f>
        <v>413.71</v>
      </c>
      <c r="Q8" s="6"/>
      <c r="R8" s="6"/>
      <c r="S8" s="6"/>
    </row>
    <row r="9" spans="1:19" x14ac:dyDescent="0.25">
      <c r="F9" t="s">
        <v>11</v>
      </c>
      <c r="G9" s="6">
        <f>G6/2</f>
        <v>0</v>
      </c>
      <c r="H9" s="6"/>
      <c r="I9" s="6"/>
      <c r="J9" s="6">
        <f>J6/2</f>
        <v>45.795000000000002</v>
      </c>
      <c r="K9" s="6"/>
      <c r="L9" s="6"/>
      <c r="M9" s="6">
        <f>M6/2</f>
        <v>45.795000000000002</v>
      </c>
      <c r="N9" s="6"/>
      <c r="O9" s="6"/>
      <c r="P9" s="6">
        <f>P6/2</f>
        <v>45.795000000000002</v>
      </c>
      <c r="Q9" s="6"/>
      <c r="R9" s="6"/>
      <c r="S9" s="6"/>
    </row>
    <row r="10" spans="1:19" x14ac:dyDescent="0.25">
      <c r="F10" t="s">
        <v>12</v>
      </c>
      <c r="G10" s="6">
        <f>G8+G9</f>
        <v>60.685000000000002</v>
      </c>
      <c r="H10" s="6"/>
      <c r="I10" s="6"/>
      <c r="J10" s="6">
        <f>J8+J9</f>
        <v>286.75</v>
      </c>
      <c r="K10" s="6"/>
      <c r="L10" s="6"/>
      <c r="M10" s="6">
        <f>M8+M9</f>
        <v>437.66500000000002</v>
      </c>
      <c r="N10" s="6"/>
      <c r="O10" s="6"/>
      <c r="P10" s="6">
        <f>P8+P9</f>
        <v>459.505</v>
      </c>
      <c r="Q10" s="6"/>
      <c r="R10" s="6"/>
      <c r="S10" s="6"/>
    </row>
    <row r="11" spans="1:19" x14ac:dyDescent="0.25">
      <c r="F11" s="2" t="s">
        <v>14</v>
      </c>
      <c r="G11" s="7"/>
      <c r="H11" s="7"/>
      <c r="I11" s="7"/>
      <c r="J11" s="7">
        <f>$B$5-$G$8-J8</f>
        <v>169.67999999999998</v>
      </c>
      <c r="K11" s="7"/>
      <c r="L11" s="7"/>
      <c r="M11" s="7">
        <f>$B$5-$G$8-M8</f>
        <v>18.764999999999986</v>
      </c>
      <c r="N11" s="7"/>
      <c r="O11" s="7"/>
      <c r="P11" s="7">
        <f>$B$5-$G$8-P8</f>
        <v>-3.0749999999999886</v>
      </c>
      <c r="Q11" s="6"/>
      <c r="R11" s="6"/>
      <c r="S11" s="6"/>
    </row>
    <row r="12" spans="1:19" x14ac:dyDescent="0.25">
      <c r="F12" t="s">
        <v>13</v>
      </c>
      <c r="G12" s="6"/>
      <c r="H12" s="6"/>
      <c r="I12" s="6"/>
      <c r="J12" s="6">
        <f>$B$6-J9</f>
        <v>53.435000000000002</v>
      </c>
      <c r="K12" s="6"/>
      <c r="L12" s="6"/>
      <c r="M12" s="6">
        <f>$B$6-M9</f>
        <v>53.435000000000002</v>
      </c>
      <c r="N12" s="6"/>
      <c r="O12" s="6"/>
      <c r="P12" s="6">
        <f>$B$6-P9</f>
        <v>53.435000000000002</v>
      </c>
      <c r="Q12" s="6"/>
      <c r="R12" s="6"/>
      <c r="S12" s="6"/>
    </row>
    <row r="13" spans="1:19" x14ac:dyDescent="0.25">
      <c r="F13" s="2" t="s">
        <v>25</v>
      </c>
      <c r="G13" s="7"/>
      <c r="H13" s="7"/>
      <c r="I13" s="7"/>
      <c r="J13" s="7">
        <f>$G$10+J10</f>
        <v>347.435</v>
      </c>
      <c r="K13" s="7"/>
      <c r="L13" s="7"/>
      <c r="M13" s="7">
        <f>$G$10+M10</f>
        <v>498.35</v>
      </c>
      <c r="N13" s="7"/>
      <c r="O13" s="7"/>
      <c r="P13" s="7">
        <f>$G$10+P10-P11</f>
        <v>523.2650000000001</v>
      </c>
      <c r="Q13" s="6"/>
      <c r="R13" s="6"/>
      <c r="S13" s="7">
        <v>620</v>
      </c>
    </row>
    <row r="14" spans="1:19" ht="15" customHeight="1" x14ac:dyDescent="0.25">
      <c r="I14" s="20" t="s">
        <v>9</v>
      </c>
      <c r="J14" s="21"/>
      <c r="K14" s="6"/>
      <c r="L14" s="20" t="s">
        <v>8</v>
      </c>
      <c r="M14" s="21"/>
      <c r="N14" s="21"/>
      <c r="O14" s="21"/>
      <c r="P14" s="21"/>
    </row>
    <row r="15" spans="1:19" x14ac:dyDescent="0.25">
      <c r="I15" s="21"/>
      <c r="J15" s="21"/>
      <c r="K15" s="6"/>
      <c r="L15" s="21"/>
      <c r="M15" s="21"/>
      <c r="N15" s="21"/>
      <c r="O15" s="21"/>
      <c r="P15" s="21"/>
    </row>
    <row r="16" spans="1:19" x14ac:dyDescent="0.25">
      <c r="I16" s="21"/>
      <c r="J16" s="21"/>
      <c r="K16" s="6"/>
      <c r="L16" s="21"/>
      <c r="M16" s="21"/>
      <c r="N16" s="21"/>
      <c r="O16" s="21"/>
      <c r="P16" s="21"/>
    </row>
    <row r="17" spans="1:16" x14ac:dyDescent="0.25">
      <c r="I17" s="21"/>
      <c r="J17" s="21"/>
      <c r="K17" s="6"/>
      <c r="L17" s="21"/>
      <c r="M17" s="21"/>
      <c r="N17" s="21"/>
      <c r="O17" s="21"/>
      <c r="P17" s="21"/>
    </row>
    <row r="18" spans="1:16" x14ac:dyDescent="0.25">
      <c r="F18" t="s">
        <v>15</v>
      </c>
      <c r="G18">
        <v>240</v>
      </c>
      <c r="I18" s="8" t="s">
        <v>15</v>
      </c>
      <c r="J18" s="6">
        <v>480</v>
      </c>
      <c r="K18" s="6"/>
      <c r="L18" s="6"/>
      <c r="M18" s="6">
        <v>480</v>
      </c>
      <c r="N18" s="6"/>
      <c r="O18" s="6"/>
      <c r="P18" s="6">
        <v>480</v>
      </c>
    </row>
    <row r="19" spans="1:16" x14ac:dyDescent="0.25">
      <c r="I19" s="6" t="s">
        <v>33</v>
      </c>
      <c r="J19" s="6">
        <v>300</v>
      </c>
      <c r="K19" s="6"/>
      <c r="L19" s="6"/>
      <c r="M19" s="6"/>
      <c r="N19" s="6"/>
      <c r="O19" s="6"/>
      <c r="P19" s="6"/>
    </row>
    <row r="20" spans="1:16" ht="15" customHeight="1" x14ac:dyDescent="0.25">
      <c r="A20" s="18" t="s">
        <v>17</v>
      </c>
      <c r="C20" s="15" t="s">
        <v>37</v>
      </c>
      <c r="D20" s="15"/>
      <c r="E20" s="15"/>
      <c r="F20" s="15"/>
      <c r="G20" s="15"/>
      <c r="I20" s="6" t="s">
        <v>16</v>
      </c>
      <c r="J20" s="6">
        <v>0</v>
      </c>
      <c r="K20" s="6"/>
      <c r="L20" s="6"/>
      <c r="M20" s="6">
        <v>0</v>
      </c>
      <c r="N20" s="6"/>
      <c r="O20" s="6"/>
      <c r="P20" s="6">
        <v>300</v>
      </c>
    </row>
    <row r="21" spans="1:16" x14ac:dyDescent="0.25">
      <c r="A21" s="18"/>
      <c r="C21" s="15"/>
      <c r="D21" s="15"/>
      <c r="E21" s="15"/>
      <c r="F21" s="15"/>
      <c r="G21" s="15"/>
      <c r="I21" s="6" t="s">
        <v>35</v>
      </c>
      <c r="J21" s="6">
        <v>400</v>
      </c>
      <c r="K21" s="6"/>
      <c r="L21" s="6"/>
      <c r="M21" s="6">
        <v>600</v>
      </c>
      <c r="N21" s="6"/>
      <c r="O21" s="6"/>
      <c r="P21" s="6">
        <v>600</v>
      </c>
    </row>
    <row r="22" spans="1:16" x14ac:dyDescent="0.25">
      <c r="A22" s="18"/>
      <c r="C22" s="15"/>
      <c r="D22" s="15"/>
      <c r="E22" s="15"/>
      <c r="F22" s="15"/>
      <c r="G22" s="15"/>
      <c r="I22" s="6" t="s">
        <v>36</v>
      </c>
      <c r="J22" s="6">
        <v>796</v>
      </c>
      <c r="K22" s="6"/>
      <c r="L22" s="6"/>
      <c r="M22" s="6">
        <v>1345</v>
      </c>
      <c r="N22" s="6"/>
      <c r="O22" s="6"/>
      <c r="P22" s="6">
        <v>1425</v>
      </c>
    </row>
    <row r="23" spans="1:16" x14ac:dyDescent="0.25">
      <c r="A23" s="5"/>
      <c r="C23" s="4"/>
      <c r="D23" s="4"/>
      <c r="E23" s="4"/>
      <c r="F23" s="4"/>
      <c r="G23" s="4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I24" s="6"/>
      <c r="J24" s="6"/>
      <c r="K24" s="6"/>
      <c r="L24" s="6"/>
      <c r="M24" s="6"/>
      <c r="N24" s="6"/>
      <c r="O24" s="6"/>
      <c r="P24" s="6"/>
    </row>
    <row r="25" spans="1:16" x14ac:dyDescent="0.25">
      <c r="I25" s="7" t="s">
        <v>18</v>
      </c>
      <c r="J25" s="7">
        <f>(J21+J22)/2</f>
        <v>598</v>
      </c>
      <c r="K25" s="7"/>
      <c r="L25" s="7"/>
      <c r="M25" s="7">
        <f>(M21+M22)/2</f>
        <v>972.5</v>
      </c>
      <c r="N25" s="7"/>
      <c r="O25" s="7"/>
      <c r="P25" s="7">
        <f>P20+(P21+P22)/2</f>
        <v>1312.5</v>
      </c>
    </row>
    <row r="26" spans="1:16" x14ac:dyDescent="0.25">
      <c r="I26" s="6"/>
      <c r="J26" s="6"/>
      <c r="K26" s="6"/>
      <c r="L26" s="6"/>
      <c r="M26" s="6"/>
      <c r="N26" s="6"/>
      <c r="O26" s="6"/>
      <c r="P26" s="6"/>
    </row>
    <row r="27" spans="1:16" ht="15" customHeight="1" x14ac:dyDescent="0.25">
      <c r="A27" s="15" t="s">
        <v>19</v>
      </c>
      <c r="C27" s="16" t="s">
        <v>38</v>
      </c>
      <c r="D27" s="16"/>
      <c r="E27" s="16"/>
      <c r="F27" s="16"/>
      <c r="G27" s="16"/>
      <c r="I27" s="7" t="s">
        <v>22</v>
      </c>
      <c r="J27" s="7">
        <f>J11*2</f>
        <v>339.35999999999996</v>
      </c>
      <c r="K27" s="6"/>
      <c r="L27" s="6"/>
      <c r="M27" s="7">
        <f>M11*2</f>
        <v>37.529999999999973</v>
      </c>
      <c r="N27" s="6"/>
      <c r="O27" s="6"/>
      <c r="P27" s="6"/>
    </row>
    <row r="28" spans="1:16" x14ac:dyDescent="0.25">
      <c r="A28" s="15"/>
      <c r="C28" s="16"/>
      <c r="D28" s="16"/>
      <c r="E28" s="16"/>
      <c r="F28" s="16"/>
      <c r="G28" s="1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15"/>
      <c r="C29" s="16"/>
      <c r="D29" s="16"/>
      <c r="E29" s="16"/>
      <c r="F29" s="16"/>
      <c r="G29" s="16"/>
      <c r="I29" s="6"/>
      <c r="J29" s="6"/>
      <c r="K29" s="6"/>
      <c r="L29" s="6"/>
      <c r="M29" s="6"/>
      <c r="N29" s="6"/>
      <c r="O29" s="6"/>
      <c r="P29" s="6"/>
    </row>
    <row r="30" spans="1:16" ht="15" customHeight="1" x14ac:dyDescent="0.25">
      <c r="A30" s="4"/>
      <c r="C30" s="3"/>
      <c r="D30" s="17" t="s">
        <v>29</v>
      </c>
      <c r="E30" s="17"/>
      <c r="F30" s="17"/>
      <c r="G30" s="17"/>
      <c r="H30" s="2"/>
      <c r="I30" s="7"/>
      <c r="J30" s="7">
        <f>J13+J27/2</f>
        <v>517.11500000000001</v>
      </c>
      <c r="K30" s="7"/>
      <c r="L30" s="7"/>
      <c r="M30" s="7">
        <f>M13+M27/2</f>
        <v>517.11500000000001</v>
      </c>
      <c r="N30" s="7"/>
      <c r="O30" s="7"/>
      <c r="P30" s="7">
        <f>P13+P27/2</f>
        <v>523.2650000000001</v>
      </c>
    </row>
    <row r="31" spans="1:16" x14ac:dyDescent="0.25">
      <c r="A31" s="4"/>
      <c r="C31" s="3"/>
      <c r="D31" s="3"/>
      <c r="E31" s="3"/>
      <c r="F31" s="3"/>
      <c r="G31" s="3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D32" s="12" t="s">
        <v>23</v>
      </c>
      <c r="E32" s="12"/>
      <c r="F32" s="12"/>
      <c r="G32" s="12"/>
      <c r="I32" s="6"/>
      <c r="J32" s="7">
        <f>J25*20</f>
        <v>11960</v>
      </c>
      <c r="K32" s="7"/>
      <c r="L32" s="7"/>
      <c r="M32" s="7">
        <f>M25*20</f>
        <v>19450</v>
      </c>
      <c r="N32" s="7"/>
      <c r="O32" s="7"/>
      <c r="P32" s="7">
        <f>P25*20</f>
        <v>26250</v>
      </c>
    </row>
    <row r="33" spans="3:16" x14ac:dyDescent="0.25">
      <c r="D33" s="10" t="s">
        <v>26</v>
      </c>
      <c r="E33" s="10"/>
      <c r="F33" s="10"/>
      <c r="G33" s="10"/>
      <c r="I33" s="6"/>
      <c r="J33" s="6">
        <f>J27/2*12*20</f>
        <v>40723.199999999997</v>
      </c>
      <c r="K33" s="6"/>
      <c r="L33" s="6"/>
      <c r="M33" s="6">
        <f>M27/2*12*20</f>
        <v>4503.5999999999967</v>
      </c>
      <c r="N33" s="6"/>
      <c r="O33" s="6"/>
      <c r="P33" s="6"/>
    </row>
    <row r="34" spans="3:16" x14ac:dyDescent="0.25">
      <c r="D34" s="12" t="s">
        <v>28</v>
      </c>
      <c r="E34" s="12"/>
      <c r="F34" s="12"/>
      <c r="G34" s="12"/>
      <c r="I34" s="6"/>
      <c r="J34" s="7">
        <f>($S$5-J30)*12*20-300*20</f>
        <v>18692.399999999998</v>
      </c>
      <c r="K34" s="6" t="s">
        <v>34</v>
      </c>
      <c r="L34" s="7"/>
      <c r="M34" s="7">
        <f>($S$5-M30)*12*20</f>
        <v>24692.399999999998</v>
      </c>
      <c r="N34" s="7"/>
      <c r="O34" s="7"/>
      <c r="P34" s="7">
        <f>($S$5-P30)*12*20</f>
        <v>23216.399999999976</v>
      </c>
    </row>
    <row r="35" spans="3:16" x14ac:dyDescent="0.25">
      <c r="D35" s="12" t="s">
        <v>27</v>
      </c>
      <c r="E35" s="12"/>
      <c r="F35" s="12"/>
      <c r="G35" s="12"/>
      <c r="I35" s="6"/>
      <c r="J35" s="7">
        <f>($S$5-J13)*12*20-300*20</f>
        <v>59415.599999999991</v>
      </c>
      <c r="K35" s="6" t="s">
        <v>34</v>
      </c>
      <c r="L35" s="7"/>
      <c r="M35" s="7">
        <f>($S$5-M13)*12*20</f>
        <v>29195.999999999993</v>
      </c>
      <c r="N35" s="7"/>
      <c r="O35" s="7"/>
      <c r="P35" s="7">
        <f>($S$5-P13)*12*20</f>
        <v>23216.399999999976</v>
      </c>
    </row>
    <row r="36" spans="3:16" x14ac:dyDescent="0.25">
      <c r="I36" s="6"/>
      <c r="J36" s="6"/>
      <c r="K36" s="6"/>
      <c r="L36" s="6"/>
      <c r="M36" s="6"/>
      <c r="N36" s="6"/>
      <c r="O36" s="6"/>
      <c r="P36" s="6"/>
    </row>
    <row r="37" spans="3:16" x14ac:dyDescent="0.25">
      <c r="C37" s="13" t="s">
        <v>32</v>
      </c>
      <c r="D37" s="14"/>
      <c r="E37" s="14"/>
      <c r="F37" s="14"/>
      <c r="G37" s="14"/>
      <c r="H37">
        <v>77</v>
      </c>
      <c r="I37" s="6"/>
      <c r="J37" s="6">
        <f>J27*12*10</f>
        <v>40723.199999999997</v>
      </c>
      <c r="K37" s="6"/>
      <c r="L37" s="6"/>
      <c r="M37" s="6">
        <f>M27*12*10</f>
        <v>4503.5999999999967</v>
      </c>
      <c r="N37" s="6"/>
      <c r="O37" s="6"/>
      <c r="P37" s="6"/>
    </row>
    <row r="38" spans="3:16" x14ac:dyDescent="0.25">
      <c r="C38" s="14"/>
      <c r="D38" s="14"/>
      <c r="E38" s="14"/>
      <c r="F38" s="14"/>
      <c r="G38" s="14"/>
      <c r="H38">
        <v>82</v>
      </c>
      <c r="I38" s="6"/>
      <c r="J38" s="6">
        <f>J27*12*15</f>
        <v>61084.799999999996</v>
      </c>
      <c r="K38" s="6"/>
      <c r="L38" s="6"/>
      <c r="M38" s="6">
        <f>M27*12*15</f>
        <v>6755.3999999999951</v>
      </c>
      <c r="N38" s="6"/>
      <c r="O38" s="6"/>
      <c r="P38" s="6"/>
    </row>
    <row r="39" spans="3:16" x14ac:dyDescent="0.25">
      <c r="C39" s="14"/>
      <c r="D39" s="14"/>
      <c r="E39" s="14"/>
      <c r="F39" s="14"/>
      <c r="G39" s="14"/>
      <c r="H39">
        <v>87</v>
      </c>
      <c r="I39" s="6"/>
      <c r="J39" s="6">
        <f>J27*12*20</f>
        <v>81446.399999999994</v>
      </c>
      <c r="K39" s="6"/>
      <c r="L39" s="6"/>
      <c r="M39" s="6">
        <f>M27*12*20</f>
        <v>9007.1999999999935</v>
      </c>
      <c r="N39" s="6"/>
      <c r="O39" s="6"/>
      <c r="P39" s="6"/>
    </row>
    <row r="40" spans="3:16" x14ac:dyDescent="0.25">
      <c r="C40" s="14"/>
      <c r="D40" s="14"/>
      <c r="E40" s="14"/>
      <c r="F40" s="14"/>
      <c r="G40" s="14"/>
      <c r="H40">
        <v>92</v>
      </c>
      <c r="I40" s="6"/>
      <c r="J40" s="6">
        <f>J27*12*25</f>
        <v>101808</v>
      </c>
      <c r="K40" s="6"/>
      <c r="L40" s="6"/>
      <c r="M40" s="6">
        <f>M27*12*25</f>
        <v>11258.999999999993</v>
      </c>
      <c r="N40" s="6"/>
      <c r="O40" s="6"/>
      <c r="P40" s="6"/>
    </row>
    <row r="42" spans="3:16" x14ac:dyDescent="0.25">
      <c r="D42" s="10" t="s">
        <v>30</v>
      </c>
      <c r="E42" s="10"/>
      <c r="F42" s="10"/>
      <c r="G42" s="10"/>
      <c r="J42" s="6">
        <f>J32+J34</f>
        <v>30652.399999999998</v>
      </c>
      <c r="M42" s="6">
        <f>M32+M34</f>
        <v>44142.399999999994</v>
      </c>
      <c r="P42" s="6"/>
    </row>
    <row r="43" spans="3:16" x14ac:dyDescent="0.25">
      <c r="D43" s="10" t="s">
        <v>31</v>
      </c>
      <c r="E43" s="10"/>
      <c r="F43" s="10"/>
      <c r="G43" s="10"/>
      <c r="J43" s="6">
        <f>J32+J35</f>
        <v>71375.599999999991</v>
      </c>
      <c r="M43" s="6">
        <f>M32+M35</f>
        <v>48645.999999999993</v>
      </c>
      <c r="P43" s="6">
        <f>P32+P35</f>
        <v>49466.39999999998</v>
      </c>
    </row>
    <row r="46" spans="3:16" x14ac:dyDescent="0.25">
      <c r="C46" s="9"/>
      <c r="D46" s="9"/>
      <c r="E46" s="9"/>
      <c r="F46" s="9"/>
      <c r="G46" s="9"/>
      <c r="J46" s="6"/>
      <c r="M46" s="6"/>
    </row>
    <row r="47" spans="3:16" x14ac:dyDescent="0.25">
      <c r="C47" s="9"/>
      <c r="D47" s="9"/>
      <c r="E47" s="9"/>
      <c r="F47" s="9"/>
      <c r="G47" s="9"/>
      <c r="J47" s="6"/>
      <c r="M47" s="6"/>
    </row>
    <row r="48" spans="3:16" x14ac:dyDescent="0.25">
      <c r="C48" s="9"/>
      <c r="D48" s="9"/>
      <c r="E48" s="9"/>
      <c r="F48" s="9"/>
      <c r="G48" s="9"/>
      <c r="J48" s="6"/>
      <c r="M48" s="6"/>
    </row>
    <row r="49" spans="3:16" x14ac:dyDescent="0.25">
      <c r="C49" s="9"/>
      <c r="D49" s="9"/>
      <c r="E49" s="9"/>
      <c r="F49" s="9"/>
      <c r="G49" s="9"/>
      <c r="J49" s="6"/>
      <c r="M49" s="6"/>
    </row>
    <row r="51" spans="3:16" x14ac:dyDescent="0.25">
      <c r="C51" s="9"/>
      <c r="D51" s="9"/>
      <c r="E51" s="9"/>
      <c r="F51" s="9"/>
      <c r="G51" s="9"/>
      <c r="J51" s="6"/>
      <c r="M51" s="6"/>
      <c r="P51" s="6"/>
    </row>
    <row r="52" spans="3:16" x14ac:dyDescent="0.25">
      <c r="C52" s="9"/>
      <c r="D52" s="9"/>
      <c r="E52" s="9"/>
      <c r="F52" s="9"/>
      <c r="G52" s="9"/>
      <c r="J52" s="6"/>
      <c r="M52" s="6"/>
      <c r="P52" s="6"/>
    </row>
    <row r="53" spans="3:16" x14ac:dyDescent="0.25">
      <c r="C53" s="9"/>
      <c r="D53" s="9"/>
      <c r="E53" s="9"/>
      <c r="F53" s="9"/>
      <c r="G53" s="9"/>
      <c r="J53" s="6"/>
      <c r="M53" s="6"/>
      <c r="P53" s="6"/>
    </row>
    <row r="54" spans="3:16" x14ac:dyDescent="0.25">
      <c r="C54" s="9"/>
      <c r="D54" s="9"/>
      <c r="E54" s="9"/>
      <c r="F54" s="9"/>
      <c r="G54" s="9"/>
      <c r="J54" s="6"/>
      <c r="M54" s="6"/>
      <c r="P54" s="6"/>
    </row>
  </sheetData>
  <mergeCells count="18">
    <mergeCell ref="A4:B4"/>
    <mergeCell ref="F4:G4"/>
    <mergeCell ref="I4:P4"/>
    <mergeCell ref="L14:P17"/>
    <mergeCell ref="I14:J17"/>
    <mergeCell ref="A27:A29"/>
    <mergeCell ref="C27:G29"/>
    <mergeCell ref="D30:G30"/>
    <mergeCell ref="C20:G22"/>
    <mergeCell ref="A20:A22"/>
    <mergeCell ref="D42:G42"/>
    <mergeCell ref="D43:G43"/>
    <mergeCell ref="S5:S6"/>
    <mergeCell ref="D35:G35"/>
    <mergeCell ref="D34:G34"/>
    <mergeCell ref="C37:G40"/>
    <mergeCell ref="D32:G32"/>
    <mergeCell ref="D33:G3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2025-04-13T11:48:29Z</dcterms:created>
  <dcterms:modified xsi:type="dcterms:W3CDTF">2025-04-13T11:48:49Z</dcterms:modified>
</cp:coreProperties>
</file>