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 codeName="{A93C3448-2578-E12B-C58C-25EFAD1D314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Gebhard\Desktop\"/>
    </mc:Choice>
  </mc:AlternateContent>
  <xr:revisionPtr revIDLastSave="0" documentId="10_ncr:8100000_{DC3EAD8F-7B25-40A2-A808-A160DFD82E50}" xr6:coauthVersionLast="34" xr6:coauthVersionMax="34" xr10:uidLastSave="{00000000-0000-0000-0000-000000000000}"/>
  <bookViews>
    <workbookView xWindow="0" yWindow="0" windowWidth="20490" windowHeight="7545" tabRatio="845" xr2:uid="{00000000-000D-0000-FFFF-FFFF00000000}"/>
  </bookViews>
  <sheets>
    <sheet name="Brutto-Netto-Rechner" sheetId="1" r:id="rId1"/>
    <sheet name="Eingangsparameter" sheetId="9" state="hidden" r:id="rId2"/>
    <sheet name="Versorgungsfreibetrag" sheetId="10" state="hidden" r:id="rId3"/>
    <sheet name="Altersentlastungsbetrag" sheetId="11" state="hidden" r:id="rId4"/>
    <sheet name="Berechungsvars" sheetId="34" state="hidden" r:id="rId5"/>
    <sheet name="Kirchensteuer" sheetId="32" state="hidden" r:id="rId6"/>
    <sheet name="Eingabe_Dropdown" sheetId="33" state="hidden" r:id="rId7"/>
  </sheets>
  <functionGroups builtInGroupCount="19"/>
  <definedNames>
    <definedName name="Anzahl_Monate">Eingabe_Dropdown!$B$6:$M$6</definedName>
    <definedName name="Bundeslaender_KSt">Eingabe_Dropdown!$B$4:$Q$4</definedName>
    <definedName name="Krankenvers">Eingabe_Dropdown!$B$8:$D$8</definedName>
    <definedName name="KStpflichtig">Eingabe_Dropdown!$B$12:$C$12</definedName>
    <definedName name="Lohnzahlungszeitraum">Eingabe_Dropdown!$B$5:$C$5</definedName>
    <definedName name="Pflegevers">Eingabe_Dropdown!$B$9:$E$9</definedName>
    <definedName name="Rentenvers">Eingabe_Dropdown!$B$7:$D$7</definedName>
    <definedName name="Steuerklassen">Eingabe_Dropdown!$B$1:$H$1</definedName>
    <definedName name="Zahl_der_Kinderfreibeträge">Eingabe_Dropdown!$B$2:$T$2</definedName>
  </definedNames>
  <calcPr calcId="162913"/>
</workbook>
</file>

<file path=xl/calcChain.xml><?xml version="1.0" encoding="utf-8"?>
<calcChain xmlns="http://schemas.openxmlformats.org/spreadsheetml/2006/main">
  <c r="F47" i="1" l="1"/>
  <c r="H49" i="1"/>
  <c r="F49" i="1" s="1"/>
  <c r="H54" i="1"/>
  <c r="F54" i="1" s="1"/>
  <c r="F55" i="1"/>
  <c r="F56" i="1"/>
  <c r="F57" i="1"/>
  <c r="F58" i="1"/>
  <c r="H60" i="1" l="1"/>
  <c r="F60" i="1" s="1"/>
  <c r="B97" i="9"/>
  <c r="B57" i="9"/>
  <c r="H46" i="1" l="1"/>
  <c r="B58" i="9" l="1"/>
  <c r="B54" i="9"/>
  <c r="B55" i="9" s="1"/>
  <c r="B47" i="9"/>
  <c r="B101" i="9" l="1"/>
  <c r="B60" i="9"/>
  <c r="B61" i="9" s="1"/>
  <c r="B36" i="9" l="1"/>
  <c r="B37" i="9" s="1"/>
  <c r="B51" i="9"/>
  <c r="B52" i="9" s="1"/>
  <c r="B29" i="9"/>
  <c r="B30" i="9" s="1"/>
  <c r="B5" i="9" l="1"/>
  <c r="B6" i="9" s="1"/>
  <c r="B17" i="9"/>
  <c r="B32" i="9" l="1"/>
  <c r="B34" i="9" s="1"/>
  <c r="B11" i="9" l="1"/>
  <c r="B49" i="9" l="1"/>
  <c r="B74" i="9"/>
  <c r="B75" i="9" s="1"/>
  <c r="B8" i="9" l="1"/>
  <c r="B9" i="9" s="1"/>
  <c r="B12" i="9"/>
  <c r="A1" i="11"/>
  <c r="A1" i="10"/>
  <c r="B13" i="9" l="1"/>
  <c r="B83" i="9"/>
  <c r="B87" i="9"/>
  <c r="B45" i="9"/>
  <c r="B39" i="9"/>
  <c r="B41" i="9" s="1"/>
  <c r="B79" i="9"/>
  <c r="B64" i="9"/>
  <c r="B66" i="9" s="1"/>
</calcChain>
</file>

<file path=xl/sharedStrings.xml><?xml version="1.0" encoding="utf-8"?>
<sst xmlns="http://schemas.openxmlformats.org/spreadsheetml/2006/main" count="263" uniqueCount="188">
  <si>
    <t>Geburtsjahr</t>
  </si>
  <si>
    <t>Legende</t>
  </si>
  <si>
    <t>Eingabefeld</t>
  </si>
  <si>
    <t>Referenzfeld</t>
  </si>
  <si>
    <t>Hardcode</t>
  </si>
  <si>
    <t>Euro</t>
  </si>
  <si>
    <t>Variable</t>
  </si>
  <si>
    <t>Einheit</t>
  </si>
  <si>
    <t>Kommentar</t>
  </si>
  <si>
    <t>AF</t>
  </si>
  <si>
    <t>AJAHR</t>
  </si>
  <si>
    <t>ALTER1</t>
  </si>
  <si>
    <t>ENTSCH</t>
  </si>
  <si>
    <t>F</t>
  </si>
  <si>
    <t>JFREIB</t>
  </si>
  <si>
    <t>JHINZU</t>
  </si>
  <si>
    <t>JRE4</t>
  </si>
  <si>
    <t>JRE4ENT</t>
  </si>
  <si>
    <t>JVBEZ</t>
  </si>
  <si>
    <t>KRV</t>
  </si>
  <si>
    <t>KVZ</t>
  </si>
  <si>
    <t>Art_des_Lohns</t>
  </si>
  <si>
    <t>LZZ</t>
  </si>
  <si>
    <t>Nutzerinput_Freibetrag</t>
  </si>
  <si>
    <t>Faktor_Euro_auf_Cent</t>
  </si>
  <si>
    <t>LZZFREIB</t>
  </si>
  <si>
    <t>Cent</t>
  </si>
  <si>
    <t>Nutzerinput_Hinzurechnungsbetrag</t>
  </si>
  <si>
    <t>LZZHINZU</t>
  </si>
  <si>
    <t>PKPV</t>
  </si>
  <si>
    <t>PKV</t>
  </si>
  <si>
    <t>PVS</t>
  </si>
  <si>
    <t>PVZ</t>
  </si>
  <si>
    <t>R</t>
  </si>
  <si>
    <t>Nutzerinput_Bruttolohn</t>
  </si>
  <si>
    <t>RE4</t>
  </si>
  <si>
    <t>SONSTB</t>
  </si>
  <si>
    <t>SONSTENT</t>
  </si>
  <si>
    <t>STERBE</t>
  </si>
  <si>
    <t>STKL</t>
  </si>
  <si>
    <t>Nutzerinput_Versorgungsbezüge</t>
  </si>
  <si>
    <t>VBEZ</t>
  </si>
  <si>
    <t>Nutzerinput_Versorgungsbezug_Jan_2005_bzw_erster_Monat</t>
  </si>
  <si>
    <t>VBEZM</t>
  </si>
  <si>
    <t>Nutzerinput_Voraussichtliche_Sonderzahlungen</t>
  </si>
  <si>
    <t>VBEZS</t>
  </si>
  <si>
    <t>VBS</t>
  </si>
  <si>
    <t>VJAHR</t>
  </si>
  <si>
    <t>VKAPA</t>
  </si>
  <si>
    <t>VMT</t>
  </si>
  <si>
    <t>ZKF</t>
  </si>
  <si>
    <t>ZMVB</t>
  </si>
  <si>
    <t>Jahr des Versorgungsbeginns</t>
  </si>
  <si>
    <t>Satz</t>
  </si>
  <si>
    <t>Höchstbetrag</t>
  </si>
  <si>
    <t>Zuschlag</t>
  </si>
  <si>
    <t>TAB1</t>
  </si>
  <si>
    <t>TAB2</t>
  </si>
  <si>
    <t>TAB3</t>
  </si>
  <si>
    <t>bis 2005</t>
  </si>
  <si>
    <t>Auf die Vollendung des 64. Lebensjahres folgendes Kalenderjahr</t>
  </si>
  <si>
    <t>TAB4</t>
  </si>
  <si>
    <t>TAB5</t>
  </si>
  <si>
    <t>Faktor</t>
  </si>
  <si>
    <t>Nutzerinput_Geburtsjahr</t>
  </si>
  <si>
    <t>Steuerjahr</t>
  </si>
  <si>
    <t>Nutzerinput_Steuerjahr</t>
  </si>
  <si>
    <t>Steuerklasse</t>
  </si>
  <si>
    <t>Zahl der Kinderfreibeträge</t>
  </si>
  <si>
    <t>Krankenversicherung</t>
  </si>
  <si>
    <t>Rentenversicherung</t>
  </si>
  <si>
    <t>TBSVORV</t>
  </si>
  <si>
    <t>RVSATZAN</t>
  </si>
  <si>
    <t>Pflegeversicherung</t>
  </si>
  <si>
    <t>PVSATZAN</t>
  </si>
  <si>
    <t>PVSATZAG</t>
  </si>
  <si>
    <t>W2STKL5</t>
  </si>
  <si>
    <t>GFB</t>
  </si>
  <si>
    <t>BBGKVPV</t>
  </si>
  <si>
    <t>Nutzerinput_Beitrag_zur_PK_PV</t>
  </si>
  <si>
    <t>Eingangsparameter</t>
  </si>
  <si>
    <t>Preliminary</t>
  </si>
  <si>
    <t>alles sonstige Bezüge</t>
  </si>
  <si>
    <t>mehrjährige Tätigkeit</t>
  </si>
  <si>
    <t>Nutzerinput_Steuerklasse</t>
  </si>
  <si>
    <t>Bayern</t>
  </si>
  <si>
    <t>Bundesland</t>
  </si>
  <si>
    <t>Kirchensteuersatz</t>
  </si>
  <si>
    <t>Baden-Württemberg</t>
  </si>
  <si>
    <t>Berlin</t>
  </si>
  <si>
    <t>Brandenburg</t>
  </si>
  <si>
    <t>Bremen</t>
  </si>
  <si>
    <t>Bremerhaven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</si>
  <si>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</si>
  <si>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</si>
  <si>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</si>
  <si>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</si>
  <si>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</si>
  <si>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</si>
  <si>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</si>
  <si>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</si>
  <si>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</si>
  <si>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</si>
  <si>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</si>
  <si>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Pflegeversicherung mit Zuschlag von 0,25%</t>
  </si>
  <si>
    <t>4 mit Faktor</t>
  </si>
  <si>
    <t>Bundesland Kirchsteuer</t>
  </si>
  <si>
    <t>Lohnzahlungszeitraum</t>
  </si>
  <si>
    <t>Monatsbruttolohn</t>
  </si>
  <si>
    <t>Zahl der Monate, die Versorgungsbezüge gezahlt wurden</t>
  </si>
  <si>
    <t>Pflegeversicherung in Sachsen ohne Zuschlag von 0,25%</t>
  </si>
  <si>
    <t>Pflegeversicherung ohne Zuschlag von 0,25%</t>
  </si>
  <si>
    <t>Pflegeversicherung in Sachsen mit Zuschlag von 0,25%</t>
  </si>
  <si>
    <t>Bruttogehalt</t>
  </si>
  <si>
    <t>Steuern</t>
  </si>
  <si>
    <t>Lohnsteuer</t>
  </si>
  <si>
    <t>Solidaritätszuschlag</t>
  </si>
  <si>
    <t>Kirchensteuer</t>
  </si>
  <si>
    <t>Sozialabgaben</t>
  </si>
  <si>
    <t>Arbeitslosenversicherung</t>
  </si>
  <si>
    <t>Nettogehalt</t>
  </si>
  <si>
    <t>Nutzerinput_KV</t>
  </si>
  <si>
    <t>Nutzerinput_RV</t>
  </si>
  <si>
    <t>Jahresbruttolohn</t>
  </si>
  <si>
    <t>Wert</t>
  </si>
  <si>
    <t>Zahl der Kinderfreibeträge STKLnicht2</t>
  </si>
  <si>
    <t>Zahl der Kinderfreibeträge STKList2</t>
  </si>
  <si>
    <t>Pflegeversicherung STKLnicht2</t>
  </si>
  <si>
    <t>Pflegeversicherung STKList2</t>
  </si>
  <si>
    <t>BBGRV_low</t>
  </si>
  <si>
    <t>BBGRV_high</t>
  </si>
  <si>
    <t>W1STKL5</t>
  </si>
  <si>
    <t>W3STKL5</t>
  </si>
  <si>
    <t>SOLZFREI</t>
  </si>
  <si>
    <t>KFB_pro_Kind</t>
  </si>
  <si>
    <t>Lohnstufe2</t>
  </si>
  <si>
    <t>Lohnstufe1</t>
  </si>
  <si>
    <t>Lohnstufe3</t>
  </si>
  <si>
    <t>EStVar1</t>
  </si>
  <si>
    <t>EStVar2</t>
  </si>
  <si>
    <t>EStVar3</t>
  </si>
  <si>
    <t>EStVar4</t>
  </si>
  <si>
    <t>EStVar5</t>
  </si>
  <si>
    <t>EStVar6</t>
  </si>
  <si>
    <t>PVSATZAN_S</t>
  </si>
  <si>
    <t>PVSATZAG_S</t>
  </si>
  <si>
    <t>Monat</t>
  </si>
  <si>
    <t>Kirchensteuerpflichtig</t>
  </si>
  <si>
    <t>Ja</t>
  </si>
  <si>
    <t>Nein</t>
  </si>
  <si>
    <t>Nutzerinput_Kstpflichtig</t>
  </si>
  <si>
    <t>Nutzerinput_Bundesland</t>
  </si>
  <si>
    <t>(Jahres-)Freibetrag</t>
  </si>
  <si>
    <t>Arbeitnehmerbeitrag zur privaten Krankenversicherung</t>
  </si>
  <si>
    <t>Zusatzbeitragssatz gesetzl. Krankenversicherung</t>
  </si>
  <si>
    <t>ergibt sich aus Bundesland</t>
  </si>
  <si>
    <t>ergibt sich aus Bundesland + Kinder</t>
  </si>
  <si>
    <t>Nutzerinput_Kinder</t>
  </si>
  <si>
    <t>Kinder</t>
  </si>
  <si>
    <t>Für die Richtigkeit und Vollständigkeit der Tabelle sowie des ermittelten Ergebnisses wird keine Gewährleistung übernommen.</t>
  </si>
  <si>
    <t>k</t>
  </si>
  <si>
    <t>Eingabe</t>
  </si>
  <si>
    <t>€</t>
  </si>
  <si>
    <t>%</t>
  </si>
  <si>
    <t>Brutto-Netto-Rechner</t>
  </si>
  <si>
    <t>Die hinterlegten Steuertarife unterscheiden sich in jedem Jahr.</t>
  </si>
  <si>
    <t>Bei der Auswahl des Bundeslands kommt es auf Ihren Wohnort an.</t>
  </si>
  <si>
    <t>Ob Sie in den Bereich West- oder Ostdeutschland gehören, hängt von Ihrem Arbeitsort ab.</t>
  </si>
  <si>
    <t>Die Kirchensteuer ist nur bei Mitgliedschaft in der Kirche zu entrichten.</t>
  </si>
  <si>
    <t>Die Steuerklasse finden Sie auf der monatlichen Gehaltsabrechnung.</t>
  </si>
  <si>
    <t>Ihre Krankenkasse kann Ihnen den Zusatzbeitragssatz mitteilen.</t>
  </si>
  <si>
    <t>Nur für Ehepaare/eingetragene Lebenspartner in Steuerklasse 4.</t>
  </si>
  <si>
    <t>Kinderlose zahlen höheren Beitrag bei der Pflegeversicherung.</t>
  </si>
  <si>
    <t>Geben Sie hier Ihren PKV-Beitragssatz an.</t>
  </si>
  <si>
    <t>Steuerpflichtige über 64 Jahre können vom Altersentlastungsbetrag profitieren.</t>
  </si>
  <si>
    <t xml:space="preserve">Der Arbeitgeber zahlt keinen Zuschuss, wenn Sie gerade Eltern-, Krankentage- oder Mutterschaftsgeld beziehen oder in Elternzeit sind. </t>
  </si>
  <si>
    <t>Den Freibetrag finden Sie auf Ihrer elektronischen Lohnsteuerkarte.</t>
  </si>
  <si>
    <t>Sie bekommen entweder Kindergeld oder einen Kinderfreibetrag.</t>
  </si>
  <si>
    <t>Faktor_Prozent_auf_Prozent</t>
  </si>
  <si>
    <t>gesetzlich West</t>
  </si>
  <si>
    <t>keine</t>
  </si>
  <si>
    <t>privat, ohne Arbeitgeberzuschuss</t>
  </si>
  <si>
    <t>privat, mit Arbeitgeberzuschuss</t>
  </si>
  <si>
    <t>gesetzlich</t>
  </si>
  <si>
    <t>gesetzlich Ost</t>
  </si>
  <si>
    <t>Ergebnis</t>
  </si>
  <si>
    <t xml:space="preserve">Bitte geben Sie Ihren Jahres- oder Monatsbruttolohn ein. Angabe des Zeitraums im Feld D9. </t>
  </si>
  <si>
    <t>Bitte geben Sie Ihre Daten 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</si>
</sst>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€&quot;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8"/>
      <color theme="1"/>
      <name val="Open Sans"/>
      <family val="2"/>
    </font>
    <font>
      <b/>
      <sz val="11"/>
      <color rgb="FF323232"/>
      <name val="Open Sans"/>
      <family val="2"/>
    </font>
    <font>
      <sz val="14"/>
      <color theme="1"/>
      <name val="Open Sans"/>
      <family val="2"/>
    </font>
    <font>
      <sz val="14"/>
      <color theme="0"/>
      <name val="Open Sans"/>
      <family val="2"/>
    </font>
    <font>
      <sz val="11"/>
      <color rgb="FF47636F"/>
      <name val="Open Sans"/>
      <family val="2"/>
    </font>
    <font>
      <b/>
      <u/>
      <sz val="11"/>
      <color rgb="FF5DA132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636F"/>
        <bgColor indexed="64"/>
      </patternFill>
    </fill>
    <fill>
      <patternFill patternType="solid">
        <fgColor rgb="FFE5EAEC"/>
        <bgColor indexed="64"/>
      </patternFill>
    </fill>
  </fills>
  <borders count="9">
    <border>
      <left/>
      <right/>
      <top/>
      <bottom/>
      <diagonal/>
    </border>
    <border>
      <left style="medium">
        <color rgb="FF5DA132"/>
      </left>
      <right/>
      <top style="medium">
        <color rgb="FF5DA132"/>
      </top>
      <bottom/>
      <diagonal/>
    </border>
    <border>
      <left/>
      <right/>
      <top style="medium">
        <color rgb="FF5DA132"/>
      </top>
      <bottom/>
      <diagonal/>
    </border>
    <border>
      <left/>
      <right style="medium">
        <color rgb="FF5DA132"/>
      </right>
      <top style="medium">
        <color rgb="FF5DA132"/>
      </top>
      <bottom/>
      <diagonal/>
    </border>
    <border>
      <left style="medium">
        <color rgb="FF5DA132"/>
      </left>
      <right/>
      <top/>
      <bottom/>
      <diagonal/>
    </border>
    <border>
      <left/>
      <right style="medium">
        <color rgb="FF5DA132"/>
      </right>
      <top/>
      <bottom/>
      <diagonal/>
    </border>
    <border>
      <left style="medium">
        <color rgb="FF5DA132"/>
      </left>
      <right/>
      <top/>
      <bottom style="medium">
        <color rgb="FF5DA132"/>
      </bottom>
      <diagonal/>
    </border>
    <border>
      <left/>
      <right/>
      <top/>
      <bottom style="medium">
        <color rgb="FF5DA132"/>
      </bottom>
      <diagonal/>
    </border>
    <border>
      <left/>
      <right style="medium">
        <color rgb="FF5DA132"/>
      </right>
      <top/>
      <bottom style="medium">
        <color rgb="FF5DA132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ont="1"/>
    <xf numFmtId="0" fontId="0" fillId="4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ont="1"/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2" fontId="0" fillId="4" borderId="0" xfId="0" applyNumberFormat="1" applyFill="1"/>
    <xf numFmtId="2" fontId="0" fillId="0" borderId="0" xfId="0" applyNumberForma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top"/>
    </xf>
    <xf numFmtId="49" fontId="0" fillId="4" borderId="0" xfId="0" applyNumberFormat="1" applyFill="1" applyAlignment="1">
      <alignment horizontal="right"/>
    </xf>
    <xf numFmtId="49" fontId="0" fillId="0" borderId="0" xfId="0" applyNumberFormat="1"/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0" fontId="3" fillId="6" borderId="0" xfId="0" applyFont="1" applyFill="1"/>
    <xf numFmtId="0" fontId="3" fillId="6" borderId="0" xfId="0" applyFont="1" applyFill="1" applyAlignment="1">
      <alignment wrapText="1"/>
    </xf>
    <xf numFmtId="0" fontId="4" fillId="6" borderId="0" xfId="0" applyFont="1" applyFill="1"/>
    <xf numFmtId="0" fontId="3" fillId="6" borderId="0" xfId="0" applyFont="1" applyFill="1" applyAlignment="1">
      <alignment horizontal="left" vertical="top"/>
    </xf>
    <xf numFmtId="0" fontId="4" fillId="6" borderId="0" xfId="0" applyFont="1" applyFill="1" applyBorder="1"/>
    <xf numFmtId="165" fontId="4" fillId="6" borderId="0" xfId="0" applyNumberFormat="1" applyFont="1" applyFill="1" applyBorder="1"/>
    <xf numFmtId="0" fontId="3" fillId="6" borderId="0" xfId="0" applyFont="1" applyFill="1" applyBorder="1"/>
    <xf numFmtId="165" fontId="3" fillId="6" borderId="0" xfId="0" applyNumberFormat="1" applyFont="1" applyFill="1" applyBorder="1"/>
    <xf numFmtId="164" fontId="0" fillId="4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0" fontId="5" fillId="6" borderId="0" xfId="0" applyFont="1" applyFill="1" applyAlignment="1"/>
    <xf numFmtId="0" fontId="3" fillId="8" borderId="0" xfId="0" applyFont="1" applyFill="1"/>
    <xf numFmtId="0" fontId="3" fillId="8" borderId="0" xfId="0" applyFont="1" applyFill="1" applyAlignment="1">
      <alignment wrapText="1"/>
    </xf>
    <xf numFmtId="0" fontId="3" fillId="8" borderId="0" xfId="0" applyFont="1" applyFill="1" applyAlignment="1">
      <alignment horizontal="left" vertical="top"/>
    </xf>
    <xf numFmtId="0" fontId="4" fillId="8" borderId="0" xfId="0" applyFont="1" applyFill="1"/>
    <xf numFmtId="166" fontId="3" fillId="8" borderId="0" xfId="0" applyNumberFormat="1" applyFont="1" applyFill="1" applyBorder="1" applyAlignment="1">
      <alignment horizontal="right"/>
    </xf>
    <xf numFmtId="0" fontId="3" fillId="8" borderId="0" xfId="0" applyFont="1" applyFill="1" applyAlignment="1">
      <alignment horizontal="right"/>
    </xf>
    <xf numFmtId="0" fontId="3" fillId="8" borderId="0" xfId="0" applyFont="1" applyFill="1" applyBorder="1" applyAlignment="1">
      <alignment horizontal="right" vertical="top"/>
    </xf>
    <xf numFmtId="0" fontId="3" fillId="8" borderId="0" xfId="0" applyFont="1" applyFill="1" applyAlignment="1">
      <alignment horizontal="left" vertical="top" wrapText="1"/>
    </xf>
    <xf numFmtId="0" fontId="3" fillId="8" borderId="0" xfId="0" applyFont="1" applyFill="1" applyAlignment="1">
      <alignment horizontal="right" vertical="top"/>
    </xf>
    <xf numFmtId="0" fontId="4" fillId="8" borderId="0" xfId="0" applyFont="1" applyFill="1" applyAlignment="1">
      <alignment horizontal="left" vertical="top"/>
    </xf>
    <xf numFmtId="164" fontId="6" fillId="6" borderId="0" xfId="0" applyNumberFormat="1" applyFont="1" applyFill="1" applyBorder="1"/>
    <xf numFmtId="0" fontId="3" fillId="6" borderId="0" xfId="0" applyFont="1" applyFill="1" applyBorder="1" applyAlignment="1">
      <alignment wrapText="1"/>
    </xf>
    <xf numFmtId="0" fontId="3" fillId="6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left" vertical="top"/>
    </xf>
    <xf numFmtId="165" fontId="3" fillId="6" borderId="0" xfId="0" applyNumberFormat="1" applyFont="1" applyFill="1" applyBorder="1" applyAlignment="1">
      <alignment horizontal="left" vertical="top"/>
    </xf>
    <xf numFmtId="0" fontId="3" fillId="6" borderId="1" xfId="0" applyFont="1" applyFill="1" applyBorder="1"/>
    <xf numFmtId="0" fontId="3" fillId="6" borderId="2" xfId="0" applyFont="1" applyFill="1" applyBorder="1" applyAlignment="1">
      <alignment wrapText="1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left" vertical="top"/>
    </xf>
    <xf numFmtId="0" fontId="3" fillId="6" borderId="3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4" fillId="6" borderId="5" xfId="0" applyFont="1" applyFill="1" applyBorder="1"/>
    <xf numFmtId="0" fontId="4" fillId="6" borderId="4" xfId="0" applyFont="1" applyFill="1" applyBorder="1"/>
    <xf numFmtId="0" fontId="3" fillId="6" borderId="6" xfId="0" applyFont="1" applyFill="1" applyBorder="1"/>
    <xf numFmtId="0" fontId="3" fillId="6" borderId="7" xfId="0" applyFont="1" applyFill="1" applyBorder="1" applyAlignment="1">
      <alignment wrapText="1"/>
    </xf>
    <xf numFmtId="0" fontId="3" fillId="6" borderId="7" xfId="0" applyFont="1" applyFill="1" applyBorder="1"/>
    <xf numFmtId="0" fontId="3" fillId="6" borderId="7" xfId="0" applyFont="1" applyFill="1" applyBorder="1" applyAlignment="1">
      <alignment horizontal="left" vertical="top"/>
    </xf>
    <xf numFmtId="0" fontId="3" fillId="6" borderId="8" xfId="0" applyFont="1" applyFill="1" applyBorder="1"/>
    <xf numFmtId="0" fontId="4" fillId="6" borderId="0" xfId="0" applyFont="1" applyFill="1" applyBorder="1" applyAlignment="1"/>
    <xf numFmtId="0" fontId="4" fillId="6" borderId="0" xfId="0" applyFont="1" applyFill="1" applyBorder="1" applyAlignment="1">
      <alignment wrapText="1"/>
    </xf>
    <xf numFmtId="0" fontId="7" fillId="6" borderId="0" xfId="0" applyFont="1" applyFill="1" applyBorder="1" applyAlignment="1"/>
    <xf numFmtId="0" fontId="3" fillId="6" borderId="0" xfId="0" applyFont="1" applyFill="1" applyBorder="1" applyAlignment="1"/>
    <xf numFmtId="0" fontId="9" fillId="0" borderId="0" xfId="0" applyFont="1" applyAlignment="1">
      <alignment vertical="top"/>
    </xf>
    <xf numFmtId="165" fontId="10" fillId="6" borderId="0" xfId="0" applyNumberFormat="1" applyFont="1" applyFill="1" applyBorder="1"/>
    <xf numFmtId="3" fontId="6" fillId="6" borderId="0" xfId="0" applyNumberFormat="1" applyFont="1" applyFill="1" applyBorder="1" applyAlignment="1" applyProtection="1">
      <alignment horizontal="right"/>
      <protection locked="0"/>
    </xf>
    <xf numFmtId="0" fontId="6" fillId="6" borderId="0" xfId="0" applyFont="1" applyFill="1" applyBorder="1" applyProtection="1">
      <protection locked="0"/>
    </xf>
    <xf numFmtId="0" fontId="6" fillId="6" borderId="0" xfId="0" applyFont="1" applyFill="1" applyBorder="1" applyAlignment="1" applyProtection="1">
      <alignment horizontal="right"/>
      <protection locked="0"/>
    </xf>
    <xf numFmtId="0" fontId="6" fillId="6" borderId="0" xfId="0" applyFont="1" applyFill="1" applyBorder="1" applyAlignment="1" applyProtection="1">
      <alignment horizontal="right" vertical="top" wrapText="1"/>
      <protection locked="0"/>
    </xf>
    <xf numFmtId="0" fontId="6" fillId="6" borderId="0" xfId="0" applyFont="1" applyFill="1" applyBorder="1" applyAlignment="1" applyProtection="1">
      <alignment horizontal="right" vertical="top"/>
      <protection locked="0"/>
    </xf>
    <xf numFmtId="2" fontId="6" fillId="6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Alignment="1">
      <alignment vertical="top" wrapText="1"/>
    </xf>
    <xf numFmtId="0" fontId="3" fillId="6" borderId="0" xfId="0" applyFont="1" applyFill="1" applyAlignment="1">
      <alignment vertical="top" wrapText="1"/>
    </xf>
    <xf numFmtId="165" fontId="3" fillId="6" borderId="0" xfId="0" applyNumberFormat="1" applyFont="1" applyFill="1" applyBorder="1" applyAlignment="1">
      <alignment vertical="top" wrapText="1"/>
    </xf>
    <xf numFmtId="0" fontId="6" fillId="6" borderId="0" xfId="0" applyFont="1" applyFill="1" applyBorder="1" applyAlignment="1" applyProtection="1">
      <alignment horizontal="left" vertical="top"/>
      <protection locked="0"/>
    </xf>
    <xf numFmtId="3" fontId="6" fillId="6" borderId="0" xfId="0" applyNumberFormat="1" applyFont="1" applyFill="1" applyBorder="1" applyAlignment="1" applyProtection="1">
      <alignment horizontal="right" vertical="top"/>
      <protection locked="0"/>
    </xf>
    <xf numFmtId="0" fontId="5" fillId="8" borderId="0" xfId="0" applyFont="1" applyFill="1" applyAlignment="1">
      <alignment vertical="top" wrapText="1"/>
    </xf>
    <xf numFmtId="0" fontId="8" fillId="7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5DA132"/>
      <color rgb="FF323232"/>
      <color rgb="FF47636F"/>
      <color rgb="FFE5EAEC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0</xdr:rowOff>
        </xdr:from>
        <xdr:to>
          <xdr:col>6</xdr:col>
          <xdr:colOff>171450</xdr:colOff>
          <xdr:row>38</xdr:row>
          <xdr:rowOff>142874</xdr:rowOff>
        </xdr:to>
        <xdr:sp macro="" textlink="">
          <xdr:nvSpPr>
            <xdr:cNvPr id="24600" name="CommandButton1" hidden="1">
              <a:extLst>
                <a:ext uri="{63B3BB69-23CF-44E3-9099-C40C66FF867C}">
                  <a14:compatExt spid="_x0000_s24600"/>
                </a:ext>
                <a:ext uri="{FF2B5EF4-FFF2-40B4-BE49-F238E27FC236}">
                  <a16:creationId xmlns:a16="http://schemas.microsoft.com/office/drawing/2014/main" id="{00000000-0008-0000-0000-00001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7020</xdr:colOff>
      <xdr:row>0</xdr:row>
      <xdr:rowOff>151398</xdr:rowOff>
    </xdr:from>
    <xdr:to>
      <xdr:col>3</xdr:col>
      <xdr:colOff>1649130</xdr:colOff>
      <xdr:row>0</xdr:row>
      <xdr:rowOff>392381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546" y="151398"/>
          <a:ext cx="1897781" cy="240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C1:L62"/>
  <sheetViews>
    <sheetView tabSelected="1" zoomScale="85" zoomScaleNormal="85" workbookViewId="0">
      <pane ySplit="1" topLeftCell="A2" activePane="bottomLeft" state="frozen"/>
      <selection pane="bottomLeft" activeCell="F9" sqref="F9"/>
    </sheetView>
  </sheetViews>
  <sheetFormatPr baseColWidth="10" defaultColWidth="9.140625" defaultRowHeight="16.5" x14ac:dyDescent="0.3"/>
  <cols>
    <col min="1" max="1" width="3.7109375" style="25" customWidth="1"/>
    <col min="2" max="2" width="5" style="25" customWidth="1"/>
    <col min="3" max="3" width="3.85546875" style="25" customWidth="1"/>
    <col min="4" max="4" width="32.85546875" style="26" customWidth="1"/>
    <col min="5" max="5" width="2.42578125" style="26" customWidth="1"/>
    <col min="6" max="6" width="24.5703125" style="25" customWidth="1"/>
    <col min="7" max="7" width="4.85546875" style="28" customWidth="1"/>
    <col min="8" max="8" width="15.7109375" style="25" customWidth="1"/>
    <col min="9" max="9" width="2.5703125" style="25" customWidth="1"/>
    <col min="10" max="10" width="3.7109375" style="25" customWidth="1"/>
    <col min="11" max="11" width="78.140625" style="25" customWidth="1"/>
    <col min="12" max="16384" width="9.140625" style="25"/>
  </cols>
  <sheetData>
    <row r="1" spans="3:12" ht="41.25" customHeight="1" x14ac:dyDescent="0.3"/>
    <row r="3" spans="3:12" ht="21" x14ac:dyDescent="0.4">
      <c r="C3" s="84" t="s">
        <v>164</v>
      </c>
      <c r="D3" s="84"/>
      <c r="E3" s="84"/>
      <c r="F3" s="84"/>
      <c r="G3" s="84"/>
      <c r="H3" s="84"/>
      <c r="I3" s="84"/>
    </row>
    <row r="4" spans="3:12" x14ac:dyDescent="0.3">
      <c r="C4" s="31"/>
      <c r="D4" s="47"/>
      <c r="E4" s="47"/>
      <c r="F4" s="31"/>
      <c r="G4" s="48"/>
      <c r="H4" s="31"/>
    </row>
    <row r="5" spans="3:12" ht="21" x14ac:dyDescent="0.4">
      <c r="C5" s="68" t="s">
        <v>161</v>
      </c>
      <c r="D5" s="67"/>
      <c r="E5" s="67"/>
      <c r="F5" s="29"/>
      <c r="G5" s="48"/>
      <c r="H5" s="31"/>
    </row>
    <row r="6" spans="3:12" x14ac:dyDescent="0.3">
      <c r="C6" s="69" t="s">
        <v>187</v>
      </c>
      <c r="D6" s="67"/>
      <c r="E6" s="67"/>
      <c r="F6" s="29"/>
      <c r="G6" s="48"/>
      <c r="H6" s="31"/>
    </row>
    <row r="7" spans="3:12" x14ac:dyDescent="0.3">
      <c r="C7" s="66"/>
      <c r="D7" s="67"/>
      <c r="E7" s="67"/>
      <c r="F7" s="29"/>
      <c r="G7" s="48"/>
      <c r="H7" s="31"/>
    </row>
    <row r="8" spans="3:12" x14ac:dyDescent="0.3">
      <c r="C8" s="36"/>
      <c r="D8" s="37"/>
      <c r="E8" s="37"/>
      <c r="F8" s="36"/>
      <c r="G8" s="38"/>
      <c r="H8" s="36"/>
      <c r="I8" s="36"/>
    </row>
    <row r="9" spans="3:12" ht="33" x14ac:dyDescent="0.3">
      <c r="C9" s="36"/>
      <c r="D9" s="81" t="s">
        <v>123</v>
      </c>
      <c r="E9" s="37"/>
      <c r="F9" s="82"/>
      <c r="G9" s="45" t="s">
        <v>162</v>
      </c>
      <c r="H9" s="36"/>
      <c r="I9" s="36"/>
      <c r="K9" s="78" t="s">
        <v>186</v>
      </c>
    </row>
    <row r="10" spans="3:12" x14ac:dyDescent="0.3">
      <c r="C10" s="36"/>
      <c r="D10" s="37"/>
      <c r="E10" s="37"/>
      <c r="F10" s="36"/>
      <c r="G10" s="38"/>
      <c r="H10" s="36"/>
      <c r="I10" s="36"/>
      <c r="K10" s="79"/>
    </row>
    <row r="11" spans="3:12" x14ac:dyDescent="0.3">
      <c r="C11" s="36"/>
      <c r="D11" s="37" t="s">
        <v>152</v>
      </c>
      <c r="E11" s="37"/>
      <c r="F11" s="72"/>
      <c r="G11" s="45" t="s">
        <v>162</v>
      </c>
      <c r="H11" s="36"/>
      <c r="I11" s="36"/>
      <c r="K11" s="78" t="s">
        <v>176</v>
      </c>
    </row>
    <row r="12" spans="3:12" x14ac:dyDescent="0.3">
      <c r="C12" s="36"/>
      <c r="D12" s="37"/>
      <c r="E12" s="37"/>
      <c r="F12" s="36"/>
      <c r="G12" s="38"/>
      <c r="H12" s="36"/>
      <c r="I12" s="36"/>
      <c r="K12" s="79"/>
    </row>
    <row r="13" spans="3:12" x14ac:dyDescent="0.3">
      <c r="C13" s="36"/>
      <c r="D13" s="37" t="s">
        <v>65</v>
      </c>
      <c r="E13" s="37"/>
      <c r="F13" s="73"/>
      <c r="G13" s="38"/>
      <c r="H13" s="36"/>
      <c r="I13" s="39"/>
      <c r="K13" s="78" t="s">
        <v>165</v>
      </c>
      <c r="L13" s="31"/>
    </row>
    <row r="14" spans="3:12" x14ac:dyDescent="0.3">
      <c r="C14" s="36"/>
      <c r="D14" s="37"/>
      <c r="E14" s="37"/>
      <c r="F14" s="36"/>
      <c r="G14" s="38"/>
      <c r="H14" s="36"/>
      <c r="I14" s="36"/>
      <c r="K14" s="80"/>
      <c r="L14" s="31"/>
    </row>
    <row r="15" spans="3:12" ht="33" x14ac:dyDescent="0.3">
      <c r="C15" s="36"/>
      <c r="D15" s="37" t="s">
        <v>0</v>
      </c>
      <c r="E15" s="37"/>
      <c r="F15" s="73"/>
      <c r="G15" s="38"/>
      <c r="H15" s="36"/>
      <c r="I15" s="36"/>
      <c r="K15" s="78" t="s">
        <v>174</v>
      </c>
      <c r="L15" s="31"/>
    </row>
    <row r="16" spans="3:12" x14ac:dyDescent="0.3">
      <c r="C16" s="36"/>
      <c r="D16" s="37"/>
      <c r="E16" s="37"/>
      <c r="F16" s="36"/>
      <c r="G16" s="38"/>
      <c r="H16" s="36"/>
      <c r="I16" s="36"/>
      <c r="K16" s="80"/>
      <c r="L16" s="31"/>
    </row>
    <row r="17" spans="3:12" x14ac:dyDescent="0.3">
      <c r="C17" s="36"/>
      <c r="D17" s="37" t="s">
        <v>67</v>
      </c>
      <c r="E17" s="37"/>
      <c r="F17" s="74"/>
      <c r="G17" s="38"/>
      <c r="H17" s="36"/>
      <c r="I17" s="36"/>
      <c r="K17" s="78" t="s">
        <v>169</v>
      </c>
      <c r="L17" s="31"/>
    </row>
    <row r="18" spans="3:12" x14ac:dyDescent="0.3">
      <c r="C18" s="36"/>
      <c r="D18" s="37"/>
      <c r="E18" s="37"/>
      <c r="F18" s="36"/>
      <c r="G18" s="38"/>
      <c r="H18" s="36"/>
      <c r="I18" s="36"/>
      <c r="K18" s="80"/>
      <c r="L18" s="31"/>
    </row>
    <row r="19" spans="3:12" hidden="1" x14ac:dyDescent="0.3">
      <c r="C19" s="36"/>
      <c r="D19" s="37" t="s">
        <v>63</v>
      </c>
      <c r="E19" s="37"/>
      <c r="F19" s="46">
        <v>0.5</v>
      </c>
      <c r="G19" s="38"/>
      <c r="H19" s="36"/>
      <c r="I19" s="39"/>
      <c r="K19" s="78" t="s">
        <v>171</v>
      </c>
      <c r="L19" s="31"/>
    </row>
    <row r="20" spans="3:12" hidden="1" x14ac:dyDescent="0.3">
      <c r="C20" s="36"/>
      <c r="D20" s="37"/>
      <c r="E20" s="37"/>
      <c r="F20" s="36"/>
      <c r="G20" s="38"/>
      <c r="H20" s="36"/>
      <c r="I20" s="36"/>
      <c r="K20" s="80"/>
      <c r="L20" s="31"/>
    </row>
    <row r="21" spans="3:12" x14ac:dyDescent="0.3">
      <c r="C21" s="36"/>
      <c r="D21" s="37" t="s">
        <v>158</v>
      </c>
      <c r="E21" s="37"/>
      <c r="F21" s="74"/>
      <c r="G21" s="38"/>
      <c r="H21" s="36"/>
      <c r="I21" s="36"/>
      <c r="K21" s="78" t="s">
        <v>172</v>
      </c>
      <c r="L21" s="31"/>
    </row>
    <row r="22" spans="3:12" x14ac:dyDescent="0.3">
      <c r="C22" s="36"/>
      <c r="D22" s="37"/>
      <c r="E22" s="37"/>
      <c r="F22" s="40"/>
      <c r="G22" s="38"/>
      <c r="H22" s="36"/>
      <c r="I22" s="36"/>
      <c r="K22" s="80"/>
      <c r="L22" s="31"/>
    </row>
    <row r="23" spans="3:12" x14ac:dyDescent="0.3">
      <c r="C23" s="36"/>
      <c r="D23" s="37" t="s">
        <v>68</v>
      </c>
      <c r="E23" s="37"/>
      <c r="F23" s="74"/>
      <c r="G23" s="38"/>
      <c r="H23" s="36"/>
      <c r="I23" s="36"/>
      <c r="K23" s="78" t="s">
        <v>177</v>
      </c>
      <c r="L23" s="31"/>
    </row>
    <row r="24" spans="3:12" x14ac:dyDescent="0.3">
      <c r="C24" s="36"/>
      <c r="D24" s="37"/>
      <c r="E24" s="37"/>
      <c r="F24" s="41"/>
      <c r="G24" s="38"/>
      <c r="H24" s="36"/>
      <c r="I24" s="36"/>
      <c r="K24" s="80"/>
      <c r="L24" s="31"/>
    </row>
    <row r="25" spans="3:12" x14ac:dyDescent="0.3">
      <c r="C25" s="36"/>
      <c r="D25" s="37" t="s">
        <v>86</v>
      </c>
      <c r="E25" s="37"/>
      <c r="F25" s="74"/>
      <c r="G25" s="38"/>
      <c r="H25" s="36"/>
      <c r="I25" s="36"/>
      <c r="K25" s="78" t="s">
        <v>166</v>
      </c>
      <c r="L25" s="31"/>
    </row>
    <row r="26" spans="3:12" x14ac:dyDescent="0.3">
      <c r="C26" s="36"/>
      <c r="D26" s="37"/>
      <c r="E26" s="37"/>
      <c r="F26" s="42"/>
      <c r="G26" s="38"/>
      <c r="H26" s="36"/>
      <c r="I26" s="36"/>
      <c r="K26" s="80"/>
      <c r="L26" s="31"/>
    </row>
    <row r="27" spans="3:12" x14ac:dyDescent="0.3">
      <c r="C27" s="36"/>
      <c r="D27" s="37" t="s">
        <v>147</v>
      </c>
      <c r="E27" s="37"/>
      <c r="F27" s="74"/>
      <c r="G27" s="38"/>
      <c r="H27" s="36"/>
      <c r="I27" s="36"/>
      <c r="K27" s="78" t="s">
        <v>168</v>
      </c>
      <c r="L27" s="31"/>
    </row>
    <row r="28" spans="3:12" x14ac:dyDescent="0.3">
      <c r="C28" s="36"/>
      <c r="D28" s="37"/>
      <c r="E28" s="37"/>
      <c r="F28" s="42"/>
      <c r="G28" s="38"/>
      <c r="H28" s="36"/>
      <c r="I28" s="36"/>
      <c r="K28" s="80"/>
      <c r="L28" s="31"/>
    </row>
    <row r="29" spans="3:12" ht="33" x14ac:dyDescent="0.3">
      <c r="C29" s="36"/>
      <c r="D29" s="43" t="s">
        <v>70</v>
      </c>
      <c r="E29" s="43"/>
      <c r="F29" s="75"/>
      <c r="G29" s="38"/>
      <c r="H29" s="36"/>
      <c r="I29" s="36"/>
      <c r="K29" s="78" t="s">
        <v>167</v>
      </c>
    </row>
    <row r="30" spans="3:12" x14ac:dyDescent="0.3">
      <c r="C30" s="36"/>
      <c r="D30" s="43"/>
      <c r="E30" s="43"/>
      <c r="F30" s="44"/>
      <c r="G30" s="38"/>
      <c r="H30" s="36"/>
      <c r="I30" s="36"/>
      <c r="K30" s="79"/>
    </row>
    <row r="31" spans="3:12" ht="33" x14ac:dyDescent="0.3">
      <c r="C31" s="36"/>
      <c r="D31" s="43" t="s">
        <v>69</v>
      </c>
      <c r="E31" s="43"/>
      <c r="F31" s="75" t="s">
        <v>183</v>
      </c>
      <c r="G31" s="38"/>
      <c r="H31" s="36"/>
      <c r="I31" s="36"/>
      <c r="K31" s="78" t="s">
        <v>175</v>
      </c>
    </row>
    <row r="32" spans="3:12" x14ac:dyDescent="0.3">
      <c r="C32" s="36"/>
      <c r="D32" s="43"/>
      <c r="E32" s="43"/>
      <c r="F32" s="44"/>
      <c r="G32" s="38"/>
      <c r="H32" s="36"/>
      <c r="I32" s="36"/>
      <c r="K32" s="79"/>
    </row>
    <row r="33" spans="3:11" ht="33" x14ac:dyDescent="0.3">
      <c r="C33" s="36"/>
      <c r="D33" s="43" t="s">
        <v>154</v>
      </c>
      <c r="E33" s="43"/>
      <c r="F33" s="77"/>
      <c r="G33" s="45" t="s">
        <v>163</v>
      </c>
      <c r="H33" s="36"/>
      <c r="I33" s="36"/>
      <c r="K33" s="78" t="s">
        <v>170</v>
      </c>
    </row>
    <row r="34" spans="3:11" x14ac:dyDescent="0.3">
      <c r="C34" s="36"/>
      <c r="D34" s="43"/>
      <c r="E34" s="43"/>
      <c r="F34" s="44"/>
      <c r="G34" s="38"/>
      <c r="H34" s="36"/>
      <c r="I34" s="36"/>
    </row>
    <row r="35" spans="3:11" ht="33" hidden="1" x14ac:dyDescent="0.3">
      <c r="C35" s="36"/>
      <c r="D35" s="37" t="s">
        <v>153</v>
      </c>
      <c r="E35" s="37"/>
      <c r="F35" s="76">
        <v>300</v>
      </c>
      <c r="G35" s="45" t="s">
        <v>162</v>
      </c>
      <c r="H35" s="36"/>
      <c r="I35" s="36"/>
      <c r="K35" s="70" t="s">
        <v>173</v>
      </c>
    </row>
    <row r="36" spans="3:11" hidden="1" x14ac:dyDescent="0.3">
      <c r="C36" s="36"/>
      <c r="D36" s="37"/>
      <c r="E36" s="37"/>
      <c r="F36" s="36"/>
      <c r="G36" s="38"/>
      <c r="H36" s="36"/>
      <c r="I36" s="36"/>
    </row>
    <row r="37" spans="3:11" x14ac:dyDescent="0.3">
      <c r="C37" s="36"/>
      <c r="D37" s="36"/>
      <c r="E37" s="36"/>
      <c r="F37" s="36"/>
      <c r="G37" s="36"/>
      <c r="H37" s="36"/>
      <c r="I37" s="36"/>
    </row>
    <row r="38" spans="3:11" x14ac:dyDescent="0.3">
      <c r="C38" s="36"/>
      <c r="D38" s="37"/>
      <c r="E38" s="37"/>
      <c r="F38" s="36"/>
      <c r="G38" s="38"/>
      <c r="H38" s="36"/>
      <c r="I38" s="36"/>
    </row>
    <row r="39" spans="3:11" x14ac:dyDescent="0.3">
      <c r="C39" s="36"/>
      <c r="D39" s="37"/>
      <c r="E39" s="37"/>
      <c r="F39" s="36"/>
      <c r="G39" s="38"/>
      <c r="H39" s="36"/>
      <c r="I39" s="36"/>
    </row>
    <row r="40" spans="3:11" x14ac:dyDescent="0.3">
      <c r="C40" s="36"/>
      <c r="D40" s="37"/>
      <c r="E40" s="37"/>
      <c r="F40" s="36"/>
      <c r="G40" s="38"/>
      <c r="H40" s="36"/>
      <c r="I40" s="36"/>
    </row>
    <row r="41" spans="3:11" ht="39" customHeight="1" x14ac:dyDescent="0.3">
      <c r="C41" s="36"/>
      <c r="D41" s="83" t="s">
        <v>159</v>
      </c>
      <c r="E41" s="83"/>
      <c r="F41" s="83"/>
      <c r="G41" s="83"/>
      <c r="H41" s="36"/>
      <c r="I41" s="36"/>
    </row>
    <row r="42" spans="3:11" x14ac:dyDescent="0.3">
      <c r="D42" s="35"/>
      <c r="E42" s="35"/>
    </row>
    <row r="43" spans="3:11" ht="21" x14ac:dyDescent="0.4">
      <c r="C43" s="68" t="s">
        <v>185</v>
      </c>
      <c r="D43" s="67"/>
      <c r="E43" s="67"/>
      <c r="F43" s="29"/>
      <c r="G43" s="48"/>
      <c r="H43" s="31"/>
    </row>
    <row r="44" spans="3:11" ht="17.25" thickBot="1" x14ac:dyDescent="0.35">
      <c r="C44" s="66"/>
      <c r="D44" s="67"/>
      <c r="E44" s="67"/>
      <c r="F44" s="29"/>
      <c r="G44" s="48"/>
      <c r="H44" s="31"/>
    </row>
    <row r="45" spans="3:11" x14ac:dyDescent="0.3">
      <c r="C45" s="52"/>
      <c r="D45" s="53"/>
      <c r="E45" s="53"/>
      <c r="F45" s="54"/>
      <c r="G45" s="55"/>
      <c r="H45" s="54"/>
      <c r="I45" s="56"/>
    </row>
    <row r="46" spans="3:11" x14ac:dyDescent="0.3">
      <c r="C46" s="57"/>
      <c r="F46" s="49" t="s">
        <v>146</v>
      </c>
      <c r="G46" s="48"/>
      <c r="H46" s="49" t="str">
        <f>"Jahr "&amp;F13</f>
        <v xml:space="preserve">Jahr </v>
      </c>
      <c r="I46" s="58"/>
    </row>
    <row r="47" spans="3:11" s="27" customFormat="1" x14ac:dyDescent="0.3">
      <c r="C47" s="57"/>
      <c r="D47" s="29" t="s">
        <v>113</v>
      </c>
      <c r="E47" s="29"/>
      <c r="F47" s="30" t="str">
        <f>IF(H47="","",H47/12)</f>
        <v/>
      </c>
      <c r="G47" s="50"/>
      <c r="H47" s="30"/>
      <c r="I47" s="59"/>
    </row>
    <row r="48" spans="3:11" x14ac:dyDescent="0.3">
      <c r="C48" s="57"/>
      <c r="D48" s="31"/>
      <c r="E48" s="31"/>
      <c r="F48" s="32"/>
      <c r="G48" s="51"/>
      <c r="H48" s="32"/>
      <c r="I48" s="58"/>
    </row>
    <row r="49" spans="3:9" x14ac:dyDescent="0.3">
      <c r="C49" s="60"/>
      <c r="D49" s="29" t="s">
        <v>114</v>
      </c>
      <c r="E49" s="29"/>
      <c r="F49" s="30" t="str">
        <f>IF(OR(H49=0,H49=""),"",H49/12)</f>
        <v/>
      </c>
      <c r="G49" s="51"/>
      <c r="H49" s="30" t="str">
        <f>IF(SUM(H50,H51,H52)=0,"",SUM(H50,H51,H52))</f>
        <v/>
      </c>
      <c r="I49" s="58"/>
    </row>
    <row r="50" spans="3:9" x14ac:dyDescent="0.3">
      <c r="C50" s="57"/>
      <c r="D50" s="31" t="s">
        <v>115</v>
      </c>
      <c r="E50" s="31"/>
      <c r="F50" s="32"/>
      <c r="G50" s="51"/>
      <c r="H50" s="32"/>
      <c r="I50" s="58"/>
    </row>
    <row r="51" spans="3:9" x14ac:dyDescent="0.3">
      <c r="C51" s="57"/>
      <c r="D51" s="31" t="s">
        <v>116</v>
      </c>
      <c r="E51" s="31"/>
      <c r="F51" s="32"/>
      <c r="G51" s="51"/>
      <c r="H51" s="32"/>
      <c r="I51" s="58"/>
    </row>
    <row r="52" spans="3:9" x14ac:dyDescent="0.3">
      <c r="C52" s="57"/>
      <c r="D52" s="31" t="s">
        <v>117</v>
      </c>
      <c r="E52" s="31"/>
      <c r="F52" s="32"/>
      <c r="G52" s="51"/>
      <c r="H52" s="32"/>
      <c r="I52" s="58"/>
    </row>
    <row r="53" spans="3:9" x14ac:dyDescent="0.3">
      <c r="C53" s="57"/>
      <c r="D53" s="31"/>
      <c r="E53" s="31"/>
      <c r="F53" s="32"/>
      <c r="G53" s="51"/>
      <c r="H53" s="32"/>
      <c r="I53" s="58"/>
    </row>
    <row r="54" spans="3:9" x14ac:dyDescent="0.3">
      <c r="C54" s="57"/>
      <c r="D54" s="29" t="s">
        <v>118</v>
      </c>
      <c r="E54" s="29"/>
      <c r="F54" s="30" t="str">
        <f>IF(OR(H54=0,H54=""),"",H54/12)</f>
        <v/>
      </c>
      <c r="G54" s="51"/>
      <c r="H54" s="30" t="str">
        <f>IF(SUM(H55,H56,H57,H58)=0,"",SUM(H55,H56,H57,H58))</f>
        <v/>
      </c>
      <c r="I54" s="58"/>
    </row>
    <row r="55" spans="3:9" x14ac:dyDescent="0.3">
      <c r="C55" s="57"/>
      <c r="D55" s="31" t="s">
        <v>70</v>
      </c>
      <c r="E55" s="31"/>
      <c r="F55" s="32" t="str">
        <f t="shared" ref="F55:F58" si="0">IF(H55="","",H55/12)</f>
        <v/>
      </c>
      <c r="G55" s="51"/>
      <c r="H55" s="32"/>
      <c r="I55" s="58"/>
    </row>
    <row r="56" spans="3:9" x14ac:dyDescent="0.3">
      <c r="C56" s="57"/>
      <c r="D56" s="31" t="s">
        <v>119</v>
      </c>
      <c r="E56" s="31"/>
      <c r="F56" s="32" t="str">
        <f t="shared" si="0"/>
        <v/>
      </c>
      <c r="G56" s="51"/>
      <c r="H56" s="32"/>
      <c r="I56" s="58"/>
    </row>
    <row r="57" spans="3:9" x14ac:dyDescent="0.3">
      <c r="C57" s="57"/>
      <c r="D57" s="31" t="s">
        <v>69</v>
      </c>
      <c r="E57" s="31"/>
      <c r="F57" s="32" t="str">
        <f t="shared" si="0"/>
        <v/>
      </c>
      <c r="G57" s="51"/>
      <c r="H57" s="32"/>
      <c r="I57" s="58"/>
    </row>
    <row r="58" spans="3:9" x14ac:dyDescent="0.3">
      <c r="C58" s="57"/>
      <c r="D58" s="31" t="s">
        <v>73</v>
      </c>
      <c r="E58" s="31"/>
      <c r="F58" s="32" t="str">
        <f t="shared" si="0"/>
        <v/>
      </c>
      <c r="G58" s="51"/>
      <c r="H58" s="32"/>
      <c r="I58" s="58"/>
    </row>
    <row r="59" spans="3:9" x14ac:dyDescent="0.3">
      <c r="C59" s="57"/>
      <c r="D59" s="31"/>
      <c r="E59" s="31"/>
      <c r="F59" s="32"/>
      <c r="G59" s="51"/>
      <c r="H59" s="32"/>
      <c r="I59" s="58"/>
    </row>
    <row r="60" spans="3:9" x14ac:dyDescent="0.3">
      <c r="C60" s="57"/>
      <c r="D60" s="29" t="s">
        <v>120</v>
      </c>
      <c r="E60" s="29"/>
      <c r="F60" s="71" t="str">
        <f>IF(OR(H60=0,H60=""),"",H60/12)</f>
        <v/>
      </c>
      <c r="G60" s="51"/>
      <c r="H60" s="71" t="str">
        <f>IF(OR(H47=0,H47=""),"",H47-H49-H54)</f>
        <v/>
      </c>
      <c r="I60" s="58"/>
    </row>
    <row r="61" spans="3:9" ht="17.25" thickBot="1" x14ac:dyDescent="0.35">
      <c r="C61" s="61"/>
      <c r="D61" s="62"/>
      <c r="E61" s="62"/>
      <c r="F61" s="63"/>
      <c r="G61" s="64"/>
      <c r="H61" s="63"/>
      <c r="I61" s="65"/>
    </row>
    <row r="62" spans="3:9" x14ac:dyDescent="0.3">
      <c r="C62" s="31"/>
      <c r="D62" s="47"/>
      <c r="E62" s="47"/>
      <c r="F62" s="31"/>
      <c r="G62" s="48"/>
      <c r="H62" s="31"/>
      <c r="I62" s="31"/>
    </row>
  </sheetData>
  <sheetProtection selectLockedCells="1"/>
  <mergeCells count="2">
    <mergeCell ref="D41:G41"/>
    <mergeCell ref="C3:I3"/>
  </mergeCells>
  <dataValidations count="11">
    <dataValidation type="list" allowBlank="1" showInputMessage="1" showErrorMessage="1" sqref="F25" xr:uid="{00000000-0002-0000-0100-000001000000}">
      <formula1>Bundeslaender_KSt</formula1>
    </dataValidation>
    <dataValidation type="list" allowBlank="1" showInputMessage="1" showErrorMessage="1" sqref="D9:E9" xr:uid="{00000000-0002-0000-0100-000002000000}">
      <formula1>Lohnzahlungszeitraum</formula1>
    </dataValidation>
    <dataValidation type="list" allowBlank="1" showInputMessage="1" showErrorMessage="1" sqref="F29" xr:uid="{00000000-0002-0000-0100-000003000000}">
      <formula1>Rentenvers</formula1>
    </dataValidation>
    <dataValidation type="list" allowBlank="1" showInputMessage="1" showErrorMessage="1" sqref="F31" xr:uid="{00000000-0002-0000-0100-000004000000}">
      <formula1>Krankenvers</formula1>
    </dataValidation>
    <dataValidation type="date" allowBlank="1" showInputMessage="1" showErrorMessage="1" sqref="F15" xr:uid="{00000000-0002-0000-0100-000005000000}">
      <formula1>1900</formula1>
      <formula2>2018</formula2>
    </dataValidation>
    <dataValidation type="decimal" operator="greaterThan" allowBlank="1" showInputMessage="1" showErrorMessage="1" sqref="F9" xr:uid="{00000000-0002-0000-0100-000006000000}">
      <formula1>0</formula1>
    </dataValidation>
    <dataValidation type="decimal" operator="greaterThanOrEqual" allowBlank="1" showInputMessage="1" showErrorMessage="1" sqref="C45 F28 F35 F33 F11" xr:uid="{00000000-0002-0000-0100-000007000000}">
      <formula1>0</formula1>
    </dataValidation>
    <dataValidation type="list" allowBlank="1" showInputMessage="1" showErrorMessage="1" sqref="F27 F21" xr:uid="{00000000-0002-0000-0100-000009000000}">
      <formula1>KStpflichtig</formula1>
    </dataValidation>
    <dataValidation type="list" operator="greaterThanOrEqual" allowBlank="1" showInputMessage="1" showErrorMessage="1" sqref="F17" xr:uid="{30CC4ECC-1231-427A-A86C-5A5C184AEF78}">
      <formula1>Steuerklassen</formula1>
    </dataValidation>
    <dataValidation operator="greaterThanOrEqual" allowBlank="1" showInputMessage="1" showErrorMessage="1" sqref="C43" xr:uid="{39FD6FF6-D70D-49F8-A4F8-21030EE40E33}"/>
    <dataValidation allowBlank="1" showInputMessage="1" showErrorMessage="1" sqref="F19" xr:uid="{9CD69C7E-E2D6-4368-AB24-684CEDAF2358}"/>
  </dataValidation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4600" r:id="rId4" name="CommandButton1">
          <controlPr defaultSize="0" autoLine="0" r:id="rId5">
            <anchor moveWithCells="1">
              <from>
                <xdr:col>5</xdr:col>
                <xdr:colOff>9525</xdr:colOff>
                <xdr:row>36</xdr:row>
                <xdr:rowOff>0</xdr:rowOff>
              </from>
              <to>
                <xdr:col>6</xdr:col>
                <xdr:colOff>171450</xdr:colOff>
                <xdr:row>38</xdr:row>
                <xdr:rowOff>142875</xdr:rowOff>
              </to>
            </anchor>
          </controlPr>
        </control>
      </mc:Choice>
      <mc:Fallback>
        <control shapeId="24600" r:id="rId4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A000000}">
          <x14:formula1>
            <xm:f>Eingabe_Dropdown!$B$11:$D$11</xm:f>
          </x14:formula1>
          <xm:sqref>F13</xm:sqref>
        </x14:dataValidation>
        <x14:dataValidation type="list" allowBlank="1" showInputMessage="1" showErrorMessage="1" xr:uid="{C15C3539-C095-467C-A5E2-A009F1949E94}">
          <x14:formula1>
            <xm:f>Eingabe_Dropdown!B2:T2</xm:f>
          </x14:formula1>
          <xm:sqref>F23</xm:sqref>
        </x14:dataValidation>
        <x14:dataValidation type="list" allowBlank="1" showInputMessage="1" showErrorMessage="1" xr:uid="{EDE8F7E9-5120-44C2-B7E0-52A67898329E}">
          <x14:formula1>
            <xm:f>Eingabe_Dropdown!B2:T2</xm:f>
          </x14:formula1>
          <xm:sqref>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G101"/>
  <sheetViews>
    <sheetView topLeftCell="A34" workbookViewId="0">
      <selection activeCell="B52" sqref="B52"/>
    </sheetView>
  </sheetViews>
  <sheetFormatPr baseColWidth="10" defaultColWidth="11.42578125" defaultRowHeight="15" x14ac:dyDescent="0.25"/>
  <cols>
    <col min="1" max="1" width="34.5703125" customWidth="1"/>
    <col min="2" max="2" width="43.7109375" customWidth="1"/>
    <col min="3" max="4" width="21.85546875" customWidth="1"/>
    <col min="7" max="7" width="14.42578125" customWidth="1"/>
  </cols>
  <sheetData>
    <row r="1" spans="1:7" s="1" customFormat="1" x14ac:dyDescent="0.25">
      <c r="A1" s="2" t="s">
        <v>80</v>
      </c>
    </row>
    <row r="3" spans="1:7" x14ac:dyDescent="0.25">
      <c r="A3" s="3" t="s">
        <v>6</v>
      </c>
      <c r="B3" s="3" t="s">
        <v>124</v>
      </c>
      <c r="C3" s="3" t="s">
        <v>7</v>
      </c>
      <c r="D3" s="3" t="s">
        <v>8</v>
      </c>
      <c r="F3" s="3" t="s">
        <v>1</v>
      </c>
      <c r="G3" s="4" t="s">
        <v>2</v>
      </c>
    </row>
    <row r="4" spans="1:7" x14ac:dyDescent="0.25">
      <c r="C4" s="3"/>
      <c r="G4" s="5" t="s">
        <v>3</v>
      </c>
    </row>
    <row r="5" spans="1:7" x14ac:dyDescent="0.25">
      <c r="A5" t="s">
        <v>84</v>
      </c>
      <c r="B5" s="8">
        <f>'Brutto-Netto-Rechner'!F17</f>
        <v>0</v>
      </c>
      <c r="C5" s="3"/>
      <c r="G5" s="5"/>
    </row>
    <row r="6" spans="1:7" x14ac:dyDescent="0.25">
      <c r="A6" t="s">
        <v>9</v>
      </c>
      <c r="B6" s="9">
        <f>IF(B5="4 mit Faktor",1,0)</f>
        <v>0</v>
      </c>
      <c r="C6" s="3"/>
      <c r="G6" s="6" t="s">
        <v>4</v>
      </c>
    </row>
    <row r="7" spans="1:7" x14ac:dyDescent="0.25">
      <c r="B7" s="9"/>
      <c r="C7" s="3"/>
    </row>
    <row r="8" spans="1:7" x14ac:dyDescent="0.25">
      <c r="A8" t="s">
        <v>64</v>
      </c>
      <c r="B8" s="8">
        <f>'Brutto-Netto-Rechner'!F15</f>
        <v>0</v>
      </c>
      <c r="C8" s="3"/>
    </row>
    <row r="9" spans="1:7" x14ac:dyDescent="0.25">
      <c r="A9" t="s">
        <v>10</v>
      </c>
      <c r="B9" s="9">
        <f>B8+65</f>
        <v>65</v>
      </c>
      <c r="C9" s="3"/>
    </row>
    <row r="10" spans="1:7" ht="16.5" customHeight="1" x14ac:dyDescent="0.25">
      <c r="B10" s="9"/>
      <c r="C10" s="3"/>
    </row>
    <row r="11" spans="1:7" ht="16.5" customHeight="1" x14ac:dyDescent="0.25">
      <c r="A11" t="s">
        <v>64</v>
      </c>
      <c r="B11" s="8">
        <f>'Brutto-Netto-Rechner'!F15</f>
        <v>0</v>
      </c>
      <c r="C11" s="3"/>
    </row>
    <row r="12" spans="1:7" ht="16.5" customHeight="1" x14ac:dyDescent="0.25">
      <c r="A12" t="s">
        <v>66</v>
      </c>
      <c r="B12" s="8">
        <f>'Brutto-Netto-Rechner'!F13</f>
        <v>0</v>
      </c>
      <c r="C12" s="3"/>
    </row>
    <row r="13" spans="1:7" x14ac:dyDescent="0.25">
      <c r="A13" t="s">
        <v>11</v>
      </c>
      <c r="B13" s="9">
        <f>IF((B12-B11)&gt;64,1,0)</f>
        <v>0</v>
      </c>
      <c r="C13" s="3"/>
    </row>
    <row r="14" spans="1:7" x14ac:dyDescent="0.25">
      <c r="B14" s="9"/>
      <c r="C14" s="3"/>
    </row>
    <row r="15" spans="1:7" x14ac:dyDescent="0.25">
      <c r="A15" t="s">
        <v>12</v>
      </c>
      <c r="B15" s="9">
        <v>0</v>
      </c>
      <c r="C15" t="s">
        <v>83</v>
      </c>
      <c r="D15" t="s">
        <v>81</v>
      </c>
    </row>
    <row r="16" spans="1:7" x14ac:dyDescent="0.25">
      <c r="B16" s="9"/>
      <c r="C16" s="3"/>
    </row>
    <row r="17" spans="1:4" x14ac:dyDescent="0.25">
      <c r="A17" t="s">
        <v>13</v>
      </c>
      <c r="B17" s="33">
        <f>'Brutto-Netto-Rechner'!F19</f>
        <v>0.5</v>
      </c>
      <c r="C17" s="7"/>
    </row>
    <row r="18" spans="1:4" x14ac:dyDescent="0.25">
      <c r="B18" s="9"/>
      <c r="C18" s="3"/>
    </row>
    <row r="19" spans="1:4" x14ac:dyDescent="0.25">
      <c r="A19" t="s">
        <v>14</v>
      </c>
      <c r="B19" s="9">
        <v>0</v>
      </c>
      <c r="C19" t="s">
        <v>82</v>
      </c>
      <c r="D19" t="s">
        <v>81</v>
      </c>
    </row>
    <row r="20" spans="1:4" x14ac:dyDescent="0.25">
      <c r="B20" s="9"/>
      <c r="C20" s="3"/>
    </row>
    <row r="21" spans="1:4" x14ac:dyDescent="0.25">
      <c r="A21" t="s">
        <v>15</v>
      </c>
      <c r="B21" s="9">
        <v>0</v>
      </c>
      <c r="C21" t="s">
        <v>82</v>
      </c>
      <c r="D21" t="s">
        <v>81</v>
      </c>
    </row>
    <row r="22" spans="1:4" x14ac:dyDescent="0.25">
      <c r="B22" s="9"/>
      <c r="C22" s="3"/>
    </row>
    <row r="23" spans="1:4" x14ac:dyDescent="0.25">
      <c r="A23" t="s">
        <v>16</v>
      </c>
      <c r="B23" s="9">
        <v>0</v>
      </c>
      <c r="C23" t="s">
        <v>82</v>
      </c>
      <c r="D23" t="s">
        <v>81</v>
      </c>
    </row>
    <row r="24" spans="1:4" x14ac:dyDescent="0.25">
      <c r="B24" s="9"/>
      <c r="C24" s="3"/>
    </row>
    <row r="25" spans="1:4" x14ac:dyDescent="0.25">
      <c r="A25" t="s">
        <v>17</v>
      </c>
      <c r="B25" s="9">
        <v>0</v>
      </c>
      <c r="C25" t="s">
        <v>82</v>
      </c>
      <c r="D25" t="s">
        <v>81</v>
      </c>
    </row>
    <row r="26" spans="1:4" x14ac:dyDescent="0.25">
      <c r="B26" s="9"/>
      <c r="C26" s="3"/>
    </row>
    <row r="27" spans="1:4" x14ac:dyDescent="0.25">
      <c r="A27" t="s">
        <v>18</v>
      </c>
      <c r="B27" s="9">
        <v>0</v>
      </c>
      <c r="C27" t="s">
        <v>82</v>
      </c>
      <c r="D27" t="s">
        <v>81</v>
      </c>
    </row>
    <row r="28" spans="1:4" x14ac:dyDescent="0.25">
      <c r="B28" s="9"/>
      <c r="C28" s="3"/>
    </row>
    <row r="29" spans="1:4" x14ac:dyDescent="0.25">
      <c r="A29" t="s">
        <v>122</v>
      </c>
      <c r="B29" s="9">
        <f>'Brutto-Netto-Rechner'!F29</f>
        <v>0</v>
      </c>
      <c r="C29" s="3"/>
    </row>
    <row r="30" spans="1:4" x14ac:dyDescent="0.25">
      <c r="A30" t="s">
        <v>19</v>
      </c>
      <c r="B30" s="5">
        <f>IF(B29="gesetzlich West",0,IF(B29="gesetzlich Ost",1,2))</f>
        <v>2</v>
      </c>
      <c r="C30" s="3"/>
    </row>
    <row r="31" spans="1:4" x14ac:dyDescent="0.25">
      <c r="B31" s="9"/>
      <c r="C31" s="3"/>
    </row>
    <row r="32" spans="1:4" x14ac:dyDescent="0.25">
      <c r="B32" s="9">
        <f>'Brutto-Netto-Rechner'!F33</f>
        <v>0</v>
      </c>
      <c r="C32" s="3"/>
    </row>
    <row r="33" spans="1:3" x14ac:dyDescent="0.25">
      <c r="A33" t="s">
        <v>178</v>
      </c>
      <c r="B33" s="6">
        <v>1</v>
      </c>
      <c r="C33" s="3"/>
    </row>
    <row r="34" spans="1:3" x14ac:dyDescent="0.25">
      <c r="A34" t="s">
        <v>20</v>
      </c>
      <c r="B34" s="17">
        <f>B32*B33</f>
        <v>0</v>
      </c>
      <c r="C34" s="3"/>
    </row>
    <row r="35" spans="1:3" x14ac:dyDescent="0.25">
      <c r="B35" s="9"/>
    </row>
    <row r="36" spans="1:3" x14ac:dyDescent="0.25">
      <c r="A36" t="s">
        <v>21</v>
      </c>
      <c r="B36" s="21" t="str">
        <f>'Brutto-Netto-Rechner'!D9</f>
        <v>Jahresbruttolohn</v>
      </c>
    </row>
    <row r="37" spans="1:3" x14ac:dyDescent="0.25">
      <c r="A37" t="s">
        <v>22</v>
      </c>
      <c r="B37">
        <f>IF(B36="Jahresbruttolohn",1,IF(B36="Monatsbruttolohn",2,IF(B36="Wochenbruttolohn",3,4)))</f>
        <v>1</v>
      </c>
    </row>
    <row r="38" spans="1:3" x14ac:dyDescent="0.25">
      <c r="B38" s="9"/>
    </row>
    <row r="39" spans="1:3" x14ac:dyDescent="0.25">
      <c r="A39" t="s">
        <v>23</v>
      </c>
      <c r="B39" s="8">
        <f>'Brutto-Netto-Rechner'!F11</f>
        <v>0</v>
      </c>
      <c r="C39" t="s">
        <v>5</v>
      </c>
    </row>
    <row r="40" spans="1:3" x14ac:dyDescent="0.25">
      <c r="A40" t="s">
        <v>24</v>
      </c>
      <c r="B40" s="6">
        <v>100</v>
      </c>
    </row>
    <row r="41" spans="1:3" x14ac:dyDescent="0.25">
      <c r="A41" t="s">
        <v>25</v>
      </c>
      <c r="B41">
        <f>B39*B40</f>
        <v>0</v>
      </c>
      <c r="C41" t="s">
        <v>26</v>
      </c>
    </row>
    <row r="42" spans="1:3" x14ac:dyDescent="0.25">
      <c r="B42" s="9"/>
    </row>
    <row r="43" spans="1:3" x14ac:dyDescent="0.25">
      <c r="A43" t="s">
        <v>27</v>
      </c>
      <c r="B43" s="34">
        <v>0</v>
      </c>
      <c r="C43" t="s">
        <v>5</v>
      </c>
    </row>
    <row r="44" spans="1:3" x14ac:dyDescent="0.25">
      <c r="A44" t="s">
        <v>24</v>
      </c>
      <c r="B44" s="6">
        <v>100</v>
      </c>
    </row>
    <row r="45" spans="1:3" x14ac:dyDescent="0.25">
      <c r="A45" t="s">
        <v>28</v>
      </c>
      <c r="B45">
        <f>B43*B44</f>
        <v>0</v>
      </c>
      <c r="C45" t="s">
        <v>26</v>
      </c>
    </row>
    <row r="47" spans="1:3" x14ac:dyDescent="0.25">
      <c r="A47" t="s">
        <v>79</v>
      </c>
      <c r="B47" s="15">
        <f>'Brutto-Netto-Rechner'!F35</f>
        <v>300</v>
      </c>
      <c r="C47" t="s">
        <v>5</v>
      </c>
    </row>
    <row r="48" spans="1:3" x14ac:dyDescent="0.25">
      <c r="A48" t="s">
        <v>24</v>
      </c>
      <c r="B48" s="6">
        <v>100</v>
      </c>
    </row>
    <row r="49" spans="1:3" x14ac:dyDescent="0.25">
      <c r="A49" t="s">
        <v>29</v>
      </c>
      <c r="B49" s="9">
        <f>B47*B48</f>
        <v>30000</v>
      </c>
    </row>
    <row r="50" spans="1:3" x14ac:dyDescent="0.25">
      <c r="B50" s="9"/>
    </row>
    <row r="51" spans="1:3" x14ac:dyDescent="0.25">
      <c r="A51" t="s">
        <v>121</v>
      </c>
      <c r="B51" s="9" t="str">
        <f>'Brutto-Netto-Rechner'!F31</f>
        <v>gesetzlich</v>
      </c>
    </row>
    <row r="52" spans="1:3" x14ac:dyDescent="0.25">
      <c r="A52" t="s">
        <v>30</v>
      </c>
      <c r="B52" s="8">
        <f>IF(B51="gesetzlich",0,IF(B51="privat, ohne Arbeitgeberzuschuss",1,2))</f>
        <v>0</v>
      </c>
    </row>
    <row r="53" spans="1:3" x14ac:dyDescent="0.25">
      <c r="B53" s="9"/>
    </row>
    <row r="54" spans="1:3" x14ac:dyDescent="0.25">
      <c r="A54" t="s">
        <v>151</v>
      </c>
      <c r="B54" s="8">
        <f>'Brutto-Netto-Rechner'!F25</f>
        <v>0</v>
      </c>
      <c r="C54" t="s">
        <v>155</v>
      </c>
    </row>
    <row r="55" spans="1:3" x14ac:dyDescent="0.25">
      <c r="A55" t="s">
        <v>31</v>
      </c>
      <c r="B55" s="9">
        <f>IF(B54="Sachsen",1,0)</f>
        <v>0</v>
      </c>
    </row>
    <row r="56" spans="1:3" x14ac:dyDescent="0.25">
      <c r="B56" s="9"/>
    </row>
    <row r="57" spans="1:3" x14ac:dyDescent="0.25">
      <c r="A57" t="s">
        <v>157</v>
      </c>
      <c r="B57" s="8">
        <f>'Brutto-Netto-Rechner'!F21</f>
        <v>0</v>
      </c>
      <c r="C57" t="s">
        <v>156</v>
      </c>
    </row>
    <row r="58" spans="1:3" x14ac:dyDescent="0.25">
      <c r="A58" t="s">
        <v>32</v>
      </c>
      <c r="B58" s="9">
        <f>IF(B57="Ja",0,1)</f>
        <v>1</v>
      </c>
    </row>
    <row r="59" spans="1:3" x14ac:dyDescent="0.25">
      <c r="B59" s="9"/>
    </row>
    <row r="60" spans="1:3" x14ac:dyDescent="0.25">
      <c r="A60" t="s">
        <v>150</v>
      </c>
      <c r="B60" s="8">
        <f>'Brutto-Netto-Rechner'!F27</f>
        <v>0</v>
      </c>
    </row>
    <row r="61" spans="1:3" x14ac:dyDescent="0.25">
      <c r="A61" t="s">
        <v>33</v>
      </c>
      <c r="B61" s="9">
        <f>IF(B60="Ja",1,0)</f>
        <v>0</v>
      </c>
    </row>
    <row r="62" spans="1:3" x14ac:dyDescent="0.25">
      <c r="B62" s="9"/>
    </row>
    <row r="63" spans="1:3" x14ac:dyDescent="0.25">
      <c r="B63" s="9"/>
    </row>
    <row r="64" spans="1:3" x14ac:dyDescent="0.25">
      <c r="A64" t="s">
        <v>34</v>
      </c>
      <c r="B64" s="8">
        <f>'Brutto-Netto-Rechner'!F9</f>
        <v>0</v>
      </c>
      <c r="C64" t="s">
        <v>5</v>
      </c>
    </row>
    <row r="65" spans="1:4" x14ac:dyDescent="0.25">
      <c r="A65" t="s">
        <v>24</v>
      </c>
      <c r="B65" s="6">
        <v>100</v>
      </c>
    </row>
    <row r="66" spans="1:4" x14ac:dyDescent="0.25">
      <c r="A66" t="s">
        <v>35</v>
      </c>
      <c r="B66" s="9">
        <f>B64*B65</f>
        <v>0</v>
      </c>
      <c r="C66" t="s">
        <v>26</v>
      </c>
    </row>
    <row r="67" spans="1:4" x14ac:dyDescent="0.25">
      <c r="B67" s="9"/>
    </row>
    <row r="68" spans="1:4" x14ac:dyDescent="0.25">
      <c r="A68" t="s">
        <v>36</v>
      </c>
      <c r="B68" s="9">
        <v>0</v>
      </c>
      <c r="C68" t="s">
        <v>82</v>
      </c>
      <c r="D68" t="s">
        <v>81</v>
      </c>
    </row>
    <row r="69" spans="1:4" x14ac:dyDescent="0.25">
      <c r="B69" s="9"/>
    </row>
    <row r="70" spans="1:4" x14ac:dyDescent="0.25">
      <c r="A70" t="s">
        <v>37</v>
      </c>
      <c r="B70" s="9">
        <v>0</v>
      </c>
      <c r="C70" t="s">
        <v>82</v>
      </c>
      <c r="D70" t="s">
        <v>81</v>
      </c>
    </row>
    <row r="71" spans="1:4" x14ac:dyDescent="0.25">
      <c r="B71" s="9"/>
    </row>
    <row r="72" spans="1:4" x14ac:dyDescent="0.25">
      <c r="A72" t="s">
        <v>38</v>
      </c>
      <c r="B72" s="9">
        <v>0</v>
      </c>
      <c r="C72" t="s">
        <v>82</v>
      </c>
      <c r="D72" t="s">
        <v>81</v>
      </c>
    </row>
    <row r="73" spans="1:4" x14ac:dyDescent="0.25">
      <c r="B73" s="9"/>
    </row>
    <row r="74" spans="1:4" x14ac:dyDescent="0.25">
      <c r="A74" t="s">
        <v>84</v>
      </c>
      <c r="B74" s="8">
        <f>'Brutto-Netto-Rechner'!F17</f>
        <v>0</v>
      </c>
    </row>
    <row r="75" spans="1:4" x14ac:dyDescent="0.25">
      <c r="A75" t="s">
        <v>39</v>
      </c>
      <c r="B75">
        <f>IF(B74="4 mit Faktor",4,B74)</f>
        <v>0</v>
      </c>
    </row>
    <row r="76" spans="1:4" x14ac:dyDescent="0.25">
      <c r="B76" s="9"/>
    </row>
    <row r="77" spans="1:4" x14ac:dyDescent="0.25">
      <c r="A77" t="s">
        <v>40</v>
      </c>
      <c r="B77" s="34">
        <v>0</v>
      </c>
      <c r="C77" t="s">
        <v>5</v>
      </c>
    </row>
    <row r="78" spans="1:4" x14ac:dyDescent="0.25">
      <c r="A78" t="s">
        <v>24</v>
      </c>
      <c r="B78" s="6">
        <v>100</v>
      </c>
    </row>
    <row r="79" spans="1:4" x14ac:dyDescent="0.25">
      <c r="A79" t="s">
        <v>41</v>
      </c>
      <c r="B79" s="9">
        <f>B77*B78</f>
        <v>0</v>
      </c>
      <c r="C79" t="s">
        <v>26</v>
      </c>
    </row>
    <row r="80" spans="1:4" x14ac:dyDescent="0.25">
      <c r="B80" s="9"/>
    </row>
    <row r="81" spans="1:4" ht="30" x14ac:dyDescent="0.25">
      <c r="A81" s="10" t="s">
        <v>42</v>
      </c>
      <c r="B81" s="34">
        <v>0</v>
      </c>
      <c r="C81" s="11" t="s">
        <v>5</v>
      </c>
    </row>
    <row r="82" spans="1:4" x14ac:dyDescent="0.25">
      <c r="A82" t="s">
        <v>24</v>
      </c>
      <c r="B82" s="6">
        <v>100</v>
      </c>
    </row>
    <row r="83" spans="1:4" x14ac:dyDescent="0.25">
      <c r="A83" t="s">
        <v>43</v>
      </c>
      <c r="B83" s="9">
        <f>B81*B82</f>
        <v>0</v>
      </c>
      <c r="C83" t="s">
        <v>26</v>
      </c>
    </row>
    <row r="84" spans="1:4" x14ac:dyDescent="0.25">
      <c r="B84" s="9"/>
    </row>
    <row r="85" spans="1:4" ht="30" x14ac:dyDescent="0.25">
      <c r="A85" s="10" t="s">
        <v>44</v>
      </c>
      <c r="B85" s="34">
        <v>0</v>
      </c>
      <c r="C85" s="11" t="s">
        <v>5</v>
      </c>
    </row>
    <row r="86" spans="1:4" x14ac:dyDescent="0.25">
      <c r="A86" t="s">
        <v>24</v>
      </c>
      <c r="B86" s="6">
        <v>100</v>
      </c>
    </row>
    <row r="87" spans="1:4" x14ac:dyDescent="0.25">
      <c r="A87" t="s">
        <v>45</v>
      </c>
      <c r="B87" s="9">
        <f>B85*B86</f>
        <v>0</v>
      </c>
    </row>
    <row r="88" spans="1:4" x14ac:dyDescent="0.25">
      <c r="B88" s="9"/>
    </row>
    <row r="89" spans="1:4" x14ac:dyDescent="0.25">
      <c r="A89" t="s">
        <v>46</v>
      </c>
      <c r="B89" s="9">
        <v>0</v>
      </c>
      <c r="C89" t="s">
        <v>82</v>
      </c>
      <c r="D89" t="s">
        <v>81</v>
      </c>
    </row>
    <row r="90" spans="1:4" x14ac:dyDescent="0.25">
      <c r="B90" s="9"/>
    </row>
    <row r="91" spans="1:4" x14ac:dyDescent="0.25">
      <c r="A91" t="s">
        <v>47</v>
      </c>
      <c r="B91" s="34">
        <v>0</v>
      </c>
    </row>
    <row r="92" spans="1:4" x14ac:dyDescent="0.25">
      <c r="B92" s="9"/>
    </row>
    <row r="93" spans="1:4" x14ac:dyDescent="0.25">
      <c r="A93" t="s">
        <v>48</v>
      </c>
      <c r="B93" s="9">
        <v>0</v>
      </c>
      <c r="C93" t="s">
        <v>83</v>
      </c>
      <c r="D93" t="s">
        <v>81</v>
      </c>
    </row>
    <row r="94" spans="1:4" x14ac:dyDescent="0.25">
      <c r="B94" s="9"/>
    </row>
    <row r="95" spans="1:4" x14ac:dyDescent="0.25">
      <c r="A95" t="s">
        <v>49</v>
      </c>
      <c r="B95" s="9">
        <v>0</v>
      </c>
      <c r="C95" t="s">
        <v>83</v>
      </c>
      <c r="D95" t="s">
        <v>81</v>
      </c>
    </row>
    <row r="96" spans="1:4" x14ac:dyDescent="0.25">
      <c r="B96" s="9"/>
    </row>
    <row r="97" spans="1:2" x14ac:dyDescent="0.25">
      <c r="A97" t="s">
        <v>50</v>
      </c>
      <c r="B97" s="8">
        <f>'Brutto-Netto-Rechner'!F23</f>
        <v>0</v>
      </c>
    </row>
    <row r="98" spans="1:2" x14ac:dyDescent="0.25">
      <c r="B98" s="9"/>
    </row>
    <row r="99" spans="1:2" x14ac:dyDescent="0.25">
      <c r="A99" t="s">
        <v>51</v>
      </c>
      <c r="B99" s="34">
        <v>0</v>
      </c>
    </row>
    <row r="101" spans="1:2" x14ac:dyDescent="0.25">
      <c r="A101" t="s">
        <v>151</v>
      </c>
      <c r="B101" s="8">
        <f>'Brutto-Netto-Rechner'!F25</f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3"/>
  <dimension ref="A1:E40"/>
  <sheetViews>
    <sheetView workbookViewId="0">
      <selection activeCell="B33" sqref="B33"/>
    </sheetView>
  </sheetViews>
  <sheetFormatPr baseColWidth="10" defaultColWidth="11.42578125" defaultRowHeight="15" x14ac:dyDescent="0.25"/>
  <cols>
    <col min="1" max="1" width="23.140625" style="13" customWidth="1"/>
    <col min="2" max="5" width="23.140625" customWidth="1"/>
    <col min="7" max="7" width="14.42578125" customWidth="1"/>
  </cols>
  <sheetData>
    <row r="1" spans="1:5" s="1" customFormat="1" x14ac:dyDescent="0.25">
      <c r="A1" s="12" t="str">
        <f ca="1">RIGHT(CELL("dateiname"),LEN(CELL("dateiname"))-FIND("]",CELL("dateiname")))</f>
        <v>Brutto-Netto-Rechner</v>
      </c>
    </row>
    <row r="3" spans="1:5" x14ac:dyDescent="0.25">
      <c r="A3" s="85" t="s">
        <v>52</v>
      </c>
      <c r="B3" s="86" t="s">
        <v>160</v>
      </c>
      <c r="C3" s="3" t="s">
        <v>53</v>
      </c>
      <c r="D3" s="3" t="s">
        <v>54</v>
      </c>
      <c r="E3" s="3" t="s">
        <v>55</v>
      </c>
    </row>
    <row r="4" spans="1:5" x14ac:dyDescent="0.25">
      <c r="A4" s="85"/>
      <c r="B4" s="86"/>
      <c r="C4" s="3" t="s">
        <v>56</v>
      </c>
      <c r="D4" s="3" t="s">
        <v>57</v>
      </c>
      <c r="E4" s="3" t="s">
        <v>58</v>
      </c>
    </row>
    <row r="5" spans="1:5" x14ac:dyDescent="0.25">
      <c r="A5" s="13" t="s">
        <v>59</v>
      </c>
      <c r="B5">
        <v>1</v>
      </c>
      <c r="C5" s="14">
        <v>0.4</v>
      </c>
      <c r="D5">
        <v>3000</v>
      </c>
      <c r="E5">
        <v>900</v>
      </c>
    </row>
    <row r="6" spans="1:5" x14ac:dyDescent="0.25">
      <c r="A6" s="13">
        <v>2006</v>
      </c>
      <c r="B6">
        <v>2</v>
      </c>
      <c r="C6" s="14">
        <v>0.38400000000000001</v>
      </c>
      <c r="D6">
        <v>2880</v>
      </c>
      <c r="E6">
        <v>864</v>
      </c>
    </row>
    <row r="7" spans="1:5" x14ac:dyDescent="0.25">
      <c r="A7" s="13">
        <v>2007</v>
      </c>
      <c r="B7">
        <v>3</v>
      </c>
      <c r="C7" s="14">
        <v>0.36799999999999999</v>
      </c>
      <c r="D7">
        <v>2760</v>
      </c>
      <c r="E7">
        <v>828</v>
      </c>
    </row>
    <row r="8" spans="1:5" ht="16.5" customHeight="1" x14ac:dyDescent="0.25">
      <c r="A8" s="13">
        <v>2008</v>
      </c>
      <c r="B8">
        <v>4</v>
      </c>
      <c r="C8" s="14">
        <v>0.35199999999999998</v>
      </c>
      <c r="D8">
        <v>2640</v>
      </c>
      <c r="E8">
        <v>792</v>
      </c>
    </row>
    <row r="9" spans="1:5" x14ac:dyDescent="0.25">
      <c r="A9" s="13">
        <v>2009</v>
      </c>
      <c r="B9">
        <v>5</v>
      </c>
      <c r="C9" s="14">
        <v>0.33600000000000002</v>
      </c>
      <c r="D9">
        <v>2520</v>
      </c>
      <c r="E9">
        <v>756</v>
      </c>
    </row>
    <row r="10" spans="1:5" x14ac:dyDescent="0.25">
      <c r="A10" s="13">
        <v>2010</v>
      </c>
      <c r="B10">
        <v>6</v>
      </c>
      <c r="C10" s="14">
        <v>0.32</v>
      </c>
      <c r="D10">
        <v>2400</v>
      </c>
      <c r="E10">
        <v>720</v>
      </c>
    </row>
    <row r="11" spans="1:5" x14ac:dyDescent="0.25">
      <c r="A11" s="13">
        <v>2011</v>
      </c>
      <c r="B11">
        <v>7</v>
      </c>
      <c r="C11" s="14">
        <v>0.30399999999999999</v>
      </c>
      <c r="D11">
        <v>2280</v>
      </c>
      <c r="E11">
        <v>684</v>
      </c>
    </row>
    <row r="12" spans="1:5" x14ac:dyDescent="0.25">
      <c r="A12" s="13">
        <v>2012</v>
      </c>
      <c r="B12">
        <v>8</v>
      </c>
      <c r="C12" s="14">
        <v>0.28799999999999998</v>
      </c>
      <c r="D12">
        <v>2160</v>
      </c>
      <c r="E12">
        <v>648</v>
      </c>
    </row>
    <row r="13" spans="1:5" x14ac:dyDescent="0.25">
      <c r="A13" s="13">
        <v>2013</v>
      </c>
      <c r="B13">
        <v>9</v>
      </c>
      <c r="C13" s="14">
        <v>0.27200000000000002</v>
      </c>
      <c r="D13">
        <v>2040</v>
      </c>
      <c r="E13">
        <v>612</v>
      </c>
    </row>
    <row r="14" spans="1:5" x14ac:dyDescent="0.25">
      <c r="A14" s="13">
        <v>2014</v>
      </c>
      <c r="B14">
        <v>10</v>
      </c>
      <c r="C14" s="14">
        <v>0.25600000000000001</v>
      </c>
      <c r="D14">
        <v>1920</v>
      </c>
      <c r="E14">
        <v>576</v>
      </c>
    </row>
    <row r="15" spans="1:5" x14ac:dyDescent="0.25">
      <c r="A15" s="13">
        <v>2015</v>
      </c>
      <c r="B15">
        <v>11</v>
      </c>
      <c r="C15" s="14">
        <v>0.24</v>
      </c>
      <c r="D15">
        <v>1800</v>
      </c>
      <c r="E15">
        <v>540</v>
      </c>
    </row>
    <row r="16" spans="1:5" x14ac:dyDescent="0.25">
      <c r="A16" s="13">
        <v>2016</v>
      </c>
      <c r="B16">
        <v>12</v>
      </c>
      <c r="C16" s="14">
        <v>0.224</v>
      </c>
      <c r="D16">
        <v>1680</v>
      </c>
      <c r="E16">
        <v>504</v>
      </c>
    </row>
    <row r="17" spans="1:5" x14ac:dyDescent="0.25">
      <c r="A17" s="13">
        <v>2017</v>
      </c>
      <c r="B17">
        <v>13</v>
      </c>
      <c r="C17" s="14">
        <v>0.20799999999999999</v>
      </c>
      <c r="D17">
        <v>1560</v>
      </c>
      <c r="E17">
        <v>468</v>
      </c>
    </row>
    <row r="18" spans="1:5" x14ac:dyDescent="0.25">
      <c r="A18" s="13">
        <v>2018</v>
      </c>
      <c r="B18">
        <v>14</v>
      </c>
      <c r="C18" s="14">
        <v>0.192</v>
      </c>
      <c r="D18">
        <v>1440</v>
      </c>
      <c r="E18">
        <v>432</v>
      </c>
    </row>
    <row r="19" spans="1:5" x14ac:dyDescent="0.25">
      <c r="A19" s="13">
        <v>2019</v>
      </c>
      <c r="B19">
        <v>15</v>
      </c>
      <c r="C19" s="14">
        <v>0.17599999999999999</v>
      </c>
      <c r="D19">
        <v>1320</v>
      </c>
      <c r="E19">
        <v>396</v>
      </c>
    </row>
    <row r="20" spans="1:5" x14ac:dyDescent="0.25">
      <c r="A20" s="13">
        <v>2020</v>
      </c>
      <c r="B20">
        <v>16</v>
      </c>
      <c r="C20" s="14">
        <v>0.16</v>
      </c>
      <c r="D20">
        <v>1200</v>
      </c>
      <c r="E20">
        <v>360</v>
      </c>
    </row>
    <row r="21" spans="1:5" x14ac:dyDescent="0.25">
      <c r="A21" s="13">
        <v>2021</v>
      </c>
      <c r="B21">
        <v>17</v>
      </c>
      <c r="C21" s="14">
        <v>0.152</v>
      </c>
      <c r="D21">
        <v>1140</v>
      </c>
      <c r="E21">
        <v>342</v>
      </c>
    </row>
    <row r="22" spans="1:5" x14ac:dyDescent="0.25">
      <c r="A22" s="13">
        <v>2022</v>
      </c>
      <c r="B22">
        <v>18</v>
      </c>
      <c r="C22" s="14">
        <v>0.14399999999999999</v>
      </c>
      <c r="D22">
        <v>1080</v>
      </c>
      <c r="E22">
        <v>324</v>
      </c>
    </row>
    <row r="23" spans="1:5" x14ac:dyDescent="0.25">
      <c r="A23" s="13">
        <v>2023</v>
      </c>
      <c r="B23">
        <v>19</v>
      </c>
      <c r="C23" s="14">
        <v>0.13600000000000001</v>
      </c>
      <c r="D23">
        <v>1020</v>
      </c>
      <c r="E23">
        <v>306</v>
      </c>
    </row>
    <row r="24" spans="1:5" x14ac:dyDescent="0.25">
      <c r="A24" s="13">
        <v>2024</v>
      </c>
      <c r="B24">
        <v>20</v>
      </c>
      <c r="C24" s="14">
        <v>0.128</v>
      </c>
      <c r="D24">
        <v>960</v>
      </c>
      <c r="E24">
        <v>288</v>
      </c>
    </row>
    <row r="25" spans="1:5" x14ac:dyDescent="0.25">
      <c r="A25" s="13">
        <v>2025</v>
      </c>
      <c r="B25">
        <v>21</v>
      </c>
      <c r="C25" s="14">
        <v>0.12</v>
      </c>
      <c r="D25">
        <v>900</v>
      </c>
      <c r="E25">
        <v>270</v>
      </c>
    </row>
    <row r="26" spans="1:5" x14ac:dyDescent="0.25">
      <c r="A26" s="13">
        <v>2026</v>
      </c>
      <c r="B26">
        <v>22</v>
      </c>
      <c r="C26" s="14">
        <v>0.112</v>
      </c>
      <c r="D26">
        <v>840</v>
      </c>
      <c r="E26">
        <v>252</v>
      </c>
    </row>
    <row r="27" spans="1:5" x14ac:dyDescent="0.25">
      <c r="A27" s="13">
        <v>2027</v>
      </c>
      <c r="B27">
        <v>23</v>
      </c>
      <c r="C27" s="14">
        <v>0.20399999999999999</v>
      </c>
      <c r="D27">
        <v>780</v>
      </c>
      <c r="E27">
        <v>234</v>
      </c>
    </row>
    <row r="28" spans="1:5" x14ac:dyDescent="0.25">
      <c r="A28" s="13">
        <v>2028</v>
      </c>
      <c r="B28">
        <v>24</v>
      </c>
      <c r="C28" s="14">
        <v>9.6000000000000002E-2</v>
      </c>
      <c r="D28">
        <v>720</v>
      </c>
      <c r="E28">
        <v>216</v>
      </c>
    </row>
    <row r="29" spans="1:5" x14ac:dyDescent="0.25">
      <c r="A29" s="13">
        <v>2029</v>
      </c>
      <c r="B29">
        <v>25</v>
      </c>
      <c r="C29" s="14">
        <v>8.7999999999999995E-2</v>
      </c>
      <c r="D29">
        <v>660</v>
      </c>
      <c r="E29">
        <v>198</v>
      </c>
    </row>
    <row r="30" spans="1:5" x14ac:dyDescent="0.25">
      <c r="A30" s="13">
        <v>2030</v>
      </c>
      <c r="B30">
        <v>26</v>
      </c>
      <c r="C30" s="14">
        <v>0.08</v>
      </c>
      <c r="D30">
        <v>600</v>
      </c>
      <c r="E30">
        <v>180</v>
      </c>
    </row>
    <row r="31" spans="1:5" x14ac:dyDescent="0.25">
      <c r="A31" s="13">
        <v>2031</v>
      </c>
      <c r="B31">
        <v>27</v>
      </c>
      <c r="C31" s="14">
        <v>7.1999999999999995E-2</v>
      </c>
      <c r="D31">
        <v>540</v>
      </c>
      <c r="E31">
        <v>162</v>
      </c>
    </row>
    <row r="32" spans="1:5" x14ac:dyDescent="0.25">
      <c r="A32" s="13">
        <v>2032</v>
      </c>
      <c r="B32">
        <v>28</v>
      </c>
      <c r="C32" s="14">
        <v>6.4000000000000001E-2</v>
      </c>
      <c r="D32">
        <v>480</v>
      </c>
      <c r="E32">
        <v>144</v>
      </c>
    </row>
    <row r="33" spans="1:5" x14ac:dyDescent="0.25">
      <c r="A33" s="13">
        <v>2033</v>
      </c>
      <c r="B33">
        <v>29</v>
      </c>
      <c r="C33" s="14">
        <v>5.6000000000000001E-2</v>
      </c>
      <c r="D33">
        <v>420</v>
      </c>
      <c r="E33">
        <v>126</v>
      </c>
    </row>
    <row r="34" spans="1:5" x14ac:dyDescent="0.25">
      <c r="A34" s="13">
        <v>2034</v>
      </c>
      <c r="B34">
        <v>30</v>
      </c>
      <c r="C34" s="14">
        <v>4.8000000000000001E-2</v>
      </c>
      <c r="D34">
        <v>360</v>
      </c>
      <c r="E34">
        <v>108</v>
      </c>
    </row>
    <row r="35" spans="1:5" x14ac:dyDescent="0.25">
      <c r="A35" s="13">
        <v>2035</v>
      </c>
      <c r="B35">
        <v>31</v>
      </c>
      <c r="C35" s="14">
        <v>0.04</v>
      </c>
      <c r="D35">
        <v>300</v>
      </c>
      <c r="E35">
        <v>90</v>
      </c>
    </row>
    <row r="36" spans="1:5" x14ac:dyDescent="0.25">
      <c r="A36" s="13">
        <v>2036</v>
      </c>
      <c r="B36">
        <v>32</v>
      </c>
      <c r="C36" s="14">
        <v>3.2000000000000001E-2</v>
      </c>
      <c r="D36">
        <v>240</v>
      </c>
      <c r="E36">
        <v>72</v>
      </c>
    </row>
    <row r="37" spans="1:5" x14ac:dyDescent="0.25">
      <c r="A37" s="13">
        <v>2037</v>
      </c>
      <c r="B37">
        <v>33</v>
      </c>
      <c r="C37" s="14">
        <v>2.4E-2</v>
      </c>
      <c r="D37">
        <v>180</v>
      </c>
      <c r="E37">
        <v>54</v>
      </c>
    </row>
    <row r="38" spans="1:5" x14ac:dyDescent="0.25">
      <c r="A38" s="13">
        <v>2038</v>
      </c>
      <c r="B38">
        <v>34</v>
      </c>
      <c r="C38" s="14">
        <v>1.6E-2</v>
      </c>
      <c r="D38">
        <v>120</v>
      </c>
      <c r="E38">
        <v>36</v>
      </c>
    </row>
    <row r="39" spans="1:5" x14ac:dyDescent="0.25">
      <c r="A39" s="13">
        <v>2039</v>
      </c>
      <c r="B39">
        <v>35</v>
      </c>
      <c r="C39" s="14">
        <v>8.0000000000000002E-3</v>
      </c>
      <c r="D39">
        <v>60</v>
      </c>
      <c r="E39">
        <v>18</v>
      </c>
    </row>
    <row r="40" spans="1:5" x14ac:dyDescent="0.25">
      <c r="A40" s="13">
        <v>2040</v>
      </c>
      <c r="B40">
        <v>36</v>
      </c>
      <c r="C40" s="14">
        <v>0</v>
      </c>
      <c r="D40">
        <v>0</v>
      </c>
      <c r="E40">
        <v>0</v>
      </c>
    </row>
  </sheetData>
  <mergeCells count="2">
    <mergeCell ref="A3:A4"/>
    <mergeCell ref="B3:B4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4"/>
  <dimension ref="A1:E40"/>
  <sheetViews>
    <sheetView workbookViewId="0">
      <selection activeCell="B33" sqref="B33"/>
    </sheetView>
  </sheetViews>
  <sheetFormatPr baseColWidth="10" defaultColWidth="11.42578125" defaultRowHeight="15" x14ac:dyDescent="0.25"/>
  <cols>
    <col min="1" max="1" width="24.85546875" style="13" customWidth="1"/>
    <col min="2" max="5" width="23.140625" customWidth="1"/>
    <col min="7" max="7" width="14.42578125" customWidth="1"/>
  </cols>
  <sheetData>
    <row r="1" spans="1:5" s="1" customFormat="1" x14ac:dyDescent="0.25">
      <c r="A1" s="12" t="str">
        <f ca="1">RIGHT(CELL("dateiname"),LEN(CELL("dateiname"))-FIND("]",CELL("dateiname")))</f>
        <v>Brutto-Netto-Rechner</v>
      </c>
    </row>
    <row r="3" spans="1:5" x14ac:dyDescent="0.25">
      <c r="A3" s="85" t="s">
        <v>60</v>
      </c>
      <c r="B3" s="86" t="s">
        <v>160</v>
      </c>
      <c r="C3" s="3" t="s">
        <v>53</v>
      </c>
      <c r="D3" s="3" t="s">
        <v>54</v>
      </c>
      <c r="E3" s="3"/>
    </row>
    <row r="4" spans="1:5" ht="38.25" customHeight="1" x14ac:dyDescent="0.25">
      <c r="A4" s="85"/>
      <c r="B4" s="86"/>
      <c r="C4" s="7" t="s">
        <v>61</v>
      </c>
      <c r="D4" s="7" t="s">
        <v>62</v>
      </c>
    </row>
    <row r="5" spans="1:5" x14ac:dyDescent="0.25">
      <c r="A5" s="13" t="s">
        <v>59</v>
      </c>
      <c r="B5">
        <v>1</v>
      </c>
      <c r="C5" s="14">
        <v>0.4</v>
      </c>
      <c r="D5">
        <v>1900</v>
      </c>
    </row>
    <row r="6" spans="1:5" x14ac:dyDescent="0.25">
      <c r="A6" s="13">
        <v>2006</v>
      </c>
      <c r="B6">
        <v>2</v>
      </c>
      <c r="C6" s="14">
        <v>0.38400000000000001</v>
      </c>
      <c r="D6">
        <v>1824</v>
      </c>
    </row>
    <row r="7" spans="1:5" x14ac:dyDescent="0.25">
      <c r="A7" s="13">
        <v>2007</v>
      </c>
      <c r="B7">
        <v>3</v>
      </c>
      <c r="C7" s="14">
        <v>0.36799999999999999</v>
      </c>
      <c r="D7">
        <v>1748</v>
      </c>
    </row>
    <row r="8" spans="1:5" ht="16.5" customHeight="1" x14ac:dyDescent="0.25">
      <c r="A8" s="13">
        <v>2008</v>
      </c>
      <c r="B8">
        <v>4</v>
      </c>
      <c r="C8" s="14">
        <v>0.35199999999999998</v>
      </c>
      <c r="D8">
        <v>1672</v>
      </c>
    </row>
    <row r="9" spans="1:5" x14ac:dyDescent="0.25">
      <c r="A9" s="13">
        <v>2009</v>
      </c>
      <c r="B9">
        <v>5</v>
      </c>
      <c r="C9" s="14">
        <v>0.33600000000000002</v>
      </c>
      <c r="D9">
        <v>1596</v>
      </c>
    </row>
    <row r="10" spans="1:5" x14ac:dyDescent="0.25">
      <c r="A10" s="13">
        <v>2010</v>
      </c>
      <c r="B10">
        <v>6</v>
      </c>
      <c r="C10" s="14">
        <v>0.32</v>
      </c>
      <c r="D10">
        <v>1520</v>
      </c>
    </row>
    <row r="11" spans="1:5" x14ac:dyDescent="0.25">
      <c r="A11" s="13">
        <v>2011</v>
      </c>
      <c r="B11">
        <v>7</v>
      </c>
      <c r="C11" s="14">
        <v>0.30399999999999999</v>
      </c>
      <c r="D11">
        <v>1444</v>
      </c>
    </row>
    <row r="12" spans="1:5" x14ac:dyDescent="0.25">
      <c r="A12" s="13">
        <v>2012</v>
      </c>
      <c r="B12">
        <v>8</v>
      </c>
      <c r="C12" s="14">
        <v>0.28799999999999998</v>
      </c>
      <c r="D12">
        <v>1368</v>
      </c>
    </row>
    <row r="13" spans="1:5" x14ac:dyDescent="0.25">
      <c r="A13" s="13">
        <v>2013</v>
      </c>
      <c r="B13">
        <v>9</v>
      </c>
      <c r="C13" s="14">
        <v>0.27200000000000002</v>
      </c>
      <c r="D13">
        <v>1292</v>
      </c>
    </row>
    <row r="14" spans="1:5" x14ac:dyDescent="0.25">
      <c r="A14" s="13">
        <v>2014</v>
      </c>
      <c r="B14">
        <v>10</v>
      </c>
      <c r="C14" s="14">
        <v>0.25600000000000001</v>
      </c>
      <c r="D14">
        <v>1216</v>
      </c>
    </row>
    <row r="15" spans="1:5" x14ac:dyDescent="0.25">
      <c r="A15" s="13">
        <v>2015</v>
      </c>
      <c r="B15">
        <v>11</v>
      </c>
      <c r="C15" s="14">
        <v>0.24</v>
      </c>
      <c r="D15">
        <v>1140</v>
      </c>
    </row>
    <row r="16" spans="1:5" x14ac:dyDescent="0.25">
      <c r="A16" s="13">
        <v>2016</v>
      </c>
      <c r="B16">
        <v>12</v>
      </c>
      <c r="C16" s="14">
        <v>0.224</v>
      </c>
      <c r="D16">
        <v>1064</v>
      </c>
    </row>
    <row r="17" spans="1:4" x14ac:dyDescent="0.25">
      <c r="A17" s="13">
        <v>2017</v>
      </c>
      <c r="B17">
        <v>13</v>
      </c>
      <c r="C17" s="14">
        <v>0.20799999999999999</v>
      </c>
      <c r="D17">
        <v>988</v>
      </c>
    </row>
    <row r="18" spans="1:4" x14ac:dyDescent="0.25">
      <c r="A18" s="13">
        <v>2018</v>
      </c>
      <c r="B18">
        <v>14</v>
      </c>
      <c r="C18" s="14">
        <v>0.192</v>
      </c>
      <c r="D18">
        <v>912</v>
      </c>
    </row>
    <row r="19" spans="1:4" x14ac:dyDescent="0.25">
      <c r="A19" s="13">
        <v>2019</v>
      </c>
      <c r="B19">
        <v>15</v>
      </c>
      <c r="C19" s="14">
        <v>0.17599999999999999</v>
      </c>
      <c r="D19">
        <v>836</v>
      </c>
    </row>
    <row r="20" spans="1:4" x14ac:dyDescent="0.25">
      <c r="A20" s="13">
        <v>2020</v>
      </c>
      <c r="B20">
        <v>16</v>
      </c>
      <c r="C20" s="14">
        <v>0.16</v>
      </c>
      <c r="D20">
        <v>760</v>
      </c>
    </row>
    <row r="21" spans="1:4" x14ac:dyDescent="0.25">
      <c r="A21" s="13">
        <v>2021</v>
      </c>
      <c r="B21">
        <v>17</v>
      </c>
      <c r="C21" s="14">
        <v>0.152</v>
      </c>
      <c r="D21">
        <v>722</v>
      </c>
    </row>
    <row r="22" spans="1:4" x14ac:dyDescent="0.25">
      <c r="A22" s="13">
        <v>2022</v>
      </c>
      <c r="B22">
        <v>18</v>
      </c>
      <c r="C22" s="14">
        <v>0.14399999999999999</v>
      </c>
      <c r="D22">
        <v>684</v>
      </c>
    </row>
    <row r="23" spans="1:4" x14ac:dyDescent="0.25">
      <c r="A23" s="13">
        <v>2023</v>
      </c>
      <c r="B23">
        <v>19</v>
      </c>
      <c r="C23" s="14">
        <v>0.13600000000000001</v>
      </c>
      <c r="D23">
        <v>646</v>
      </c>
    </row>
    <row r="24" spans="1:4" x14ac:dyDescent="0.25">
      <c r="A24" s="13">
        <v>2024</v>
      </c>
      <c r="B24">
        <v>20</v>
      </c>
      <c r="C24" s="14">
        <v>0.128</v>
      </c>
      <c r="D24">
        <v>608</v>
      </c>
    </row>
    <row r="25" spans="1:4" x14ac:dyDescent="0.25">
      <c r="A25" s="13">
        <v>2025</v>
      </c>
      <c r="B25">
        <v>21</v>
      </c>
      <c r="C25" s="14">
        <v>0.12</v>
      </c>
      <c r="D25">
        <v>570</v>
      </c>
    </row>
    <row r="26" spans="1:4" x14ac:dyDescent="0.25">
      <c r="A26" s="13">
        <v>2026</v>
      </c>
      <c r="B26">
        <v>22</v>
      </c>
      <c r="C26" s="14">
        <v>0.112</v>
      </c>
      <c r="D26">
        <v>532</v>
      </c>
    </row>
    <row r="27" spans="1:4" x14ac:dyDescent="0.25">
      <c r="A27" s="13">
        <v>2027</v>
      </c>
      <c r="B27">
        <v>23</v>
      </c>
      <c r="C27" s="14">
        <v>0.104</v>
      </c>
      <c r="D27">
        <v>494</v>
      </c>
    </row>
    <row r="28" spans="1:4" x14ac:dyDescent="0.25">
      <c r="A28" s="13">
        <v>2028</v>
      </c>
      <c r="B28">
        <v>24</v>
      </c>
      <c r="C28" s="14">
        <v>9.6000000000000002E-2</v>
      </c>
      <c r="D28">
        <v>456</v>
      </c>
    </row>
    <row r="29" spans="1:4" x14ac:dyDescent="0.25">
      <c r="A29" s="13">
        <v>2029</v>
      </c>
      <c r="B29">
        <v>25</v>
      </c>
      <c r="C29" s="14">
        <v>8.7999999999999995E-2</v>
      </c>
      <c r="D29">
        <v>418</v>
      </c>
    </row>
    <row r="30" spans="1:4" x14ac:dyDescent="0.25">
      <c r="A30" s="13">
        <v>2030</v>
      </c>
      <c r="B30">
        <v>26</v>
      </c>
      <c r="C30" s="14">
        <v>0.08</v>
      </c>
      <c r="D30">
        <v>380</v>
      </c>
    </row>
    <row r="31" spans="1:4" x14ac:dyDescent="0.25">
      <c r="A31" s="13">
        <v>2031</v>
      </c>
      <c r="B31">
        <v>27</v>
      </c>
      <c r="C31" s="14">
        <v>7.1999999999999995E-2</v>
      </c>
      <c r="D31">
        <v>342</v>
      </c>
    </row>
    <row r="32" spans="1:4" x14ac:dyDescent="0.25">
      <c r="A32" s="13">
        <v>2032</v>
      </c>
      <c r="B32">
        <v>28</v>
      </c>
      <c r="C32" s="14">
        <v>6.4000000000000001E-2</v>
      </c>
      <c r="D32">
        <v>304</v>
      </c>
    </row>
    <row r="33" spans="1:4" x14ac:dyDescent="0.25">
      <c r="A33" s="13">
        <v>2033</v>
      </c>
      <c r="B33">
        <v>29</v>
      </c>
      <c r="C33" s="14">
        <v>5.6000000000000001E-2</v>
      </c>
      <c r="D33">
        <v>266</v>
      </c>
    </row>
    <row r="34" spans="1:4" x14ac:dyDescent="0.25">
      <c r="A34" s="13">
        <v>2034</v>
      </c>
      <c r="B34">
        <v>30</v>
      </c>
      <c r="C34" s="14">
        <v>4.8000000000000001E-2</v>
      </c>
      <c r="D34">
        <v>228</v>
      </c>
    </row>
    <row r="35" spans="1:4" x14ac:dyDescent="0.25">
      <c r="A35" s="13">
        <v>2035</v>
      </c>
      <c r="B35">
        <v>31</v>
      </c>
      <c r="C35" s="14">
        <v>0.04</v>
      </c>
      <c r="D35">
        <v>190</v>
      </c>
    </row>
    <row r="36" spans="1:4" x14ac:dyDescent="0.25">
      <c r="A36" s="13">
        <v>2036</v>
      </c>
      <c r="B36">
        <v>32</v>
      </c>
      <c r="C36" s="14">
        <v>3.2000000000000001E-2</v>
      </c>
      <c r="D36">
        <v>152</v>
      </c>
    </row>
    <row r="37" spans="1:4" x14ac:dyDescent="0.25">
      <c r="A37" s="13">
        <v>2037</v>
      </c>
      <c r="B37">
        <v>33</v>
      </c>
      <c r="C37" s="14">
        <v>2.4E-2</v>
      </c>
      <c r="D37">
        <v>114</v>
      </c>
    </row>
    <row r="38" spans="1:4" x14ac:dyDescent="0.25">
      <c r="A38" s="13">
        <v>2038</v>
      </c>
      <c r="B38">
        <v>34</v>
      </c>
      <c r="C38" s="14">
        <v>1.6E-2</v>
      </c>
      <c r="D38">
        <v>76</v>
      </c>
    </row>
    <row r="39" spans="1:4" x14ac:dyDescent="0.25">
      <c r="A39" s="13">
        <v>2039</v>
      </c>
      <c r="B39">
        <v>35</v>
      </c>
      <c r="C39" s="14">
        <v>8.0000000000000002E-3</v>
      </c>
      <c r="D39">
        <v>38</v>
      </c>
    </row>
    <row r="40" spans="1:4" x14ac:dyDescent="0.25">
      <c r="A40" s="13">
        <v>2040</v>
      </c>
      <c r="B40">
        <v>36</v>
      </c>
      <c r="C40" s="14">
        <v>0</v>
      </c>
      <c r="D40">
        <v>0</v>
      </c>
    </row>
  </sheetData>
  <mergeCells count="2">
    <mergeCell ref="A3:A4"/>
    <mergeCell ref="B3:B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30">
    <pageSetUpPr fitToPage="1"/>
  </sheetPr>
  <dimension ref="A1:Y4"/>
  <sheetViews>
    <sheetView workbookViewId="0">
      <selection activeCell="B52" sqref="B52"/>
    </sheetView>
  </sheetViews>
  <sheetFormatPr baseColWidth="10" defaultRowHeight="15" x14ac:dyDescent="0.25"/>
  <cols>
    <col min="1" max="1" width="11.42578125" style="3"/>
    <col min="2" max="5" width="11.85546875" customWidth="1"/>
    <col min="9" max="10" width="12.42578125" bestFit="1" customWidth="1"/>
    <col min="16" max="16" width="13.28515625" bestFit="1" customWidth="1"/>
  </cols>
  <sheetData>
    <row r="1" spans="1:25" s="24" customFormat="1" x14ac:dyDescent="0.25">
      <c r="A1" s="23" t="s">
        <v>65</v>
      </c>
      <c r="B1" s="24" t="s">
        <v>129</v>
      </c>
      <c r="C1" s="24" t="s">
        <v>130</v>
      </c>
      <c r="D1" s="24" t="s">
        <v>72</v>
      </c>
      <c r="E1" s="24" t="s">
        <v>71</v>
      </c>
      <c r="F1" s="24" t="s">
        <v>78</v>
      </c>
      <c r="G1" s="24" t="s">
        <v>74</v>
      </c>
      <c r="H1" s="24" t="s">
        <v>75</v>
      </c>
      <c r="I1" s="24" t="s">
        <v>144</v>
      </c>
      <c r="J1" s="24" t="s">
        <v>145</v>
      </c>
      <c r="K1" s="24" t="s">
        <v>131</v>
      </c>
      <c r="L1" s="24" t="s">
        <v>76</v>
      </c>
      <c r="M1" s="24" t="s">
        <v>132</v>
      </c>
      <c r="N1" s="24" t="s">
        <v>77</v>
      </c>
      <c r="O1" s="24" t="s">
        <v>133</v>
      </c>
      <c r="P1" s="24" t="s">
        <v>134</v>
      </c>
      <c r="Q1" s="24" t="s">
        <v>136</v>
      </c>
      <c r="R1" s="24" t="s">
        <v>135</v>
      </c>
      <c r="S1" s="24" t="s">
        <v>137</v>
      </c>
      <c r="T1" s="24" t="s">
        <v>138</v>
      </c>
      <c r="U1" s="24" t="s">
        <v>139</v>
      </c>
      <c r="V1" s="24" t="s">
        <v>140</v>
      </c>
      <c r="W1" s="24" t="s">
        <v>141</v>
      </c>
      <c r="X1" s="24" t="s">
        <v>142</v>
      </c>
      <c r="Y1" s="24" t="s">
        <v>143</v>
      </c>
    </row>
    <row r="2" spans="1:25" x14ac:dyDescent="0.25">
      <c r="A2" s="16">
        <v>2018</v>
      </c>
      <c r="B2" s="13">
        <v>69600</v>
      </c>
      <c r="C2" s="13">
        <v>78000</v>
      </c>
      <c r="D2" s="13">
        <v>9.2999999999999999E-2</v>
      </c>
      <c r="E2" s="13">
        <v>0.72</v>
      </c>
      <c r="F2" s="13">
        <v>53100</v>
      </c>
      <c r="G2" s="13">
        <v>1.2749999999999999E-2</v>
      </c>
      <c r="H2" s="13">
        <v>1.2749999999999999E-2</v>
      </c>
      <c r="I2" s="13">
        <v>1.7749999999999998E-2</v>
      </c>
      <c r="J2" s="13">
        <v>7.7499999999999999E-3</v>
      </c>
      <c r="K2" s="13">
        <v>10440</v>
      </c>
      <c r="L2" s="13">
        <v>27475</v>
      </c>
      <c r="M2" s="13">
        <v>208426</v>
      </c>
      <c r="N2" s="13">
        <v>9000</v>
      </c>
      <c r="O2" s="13">
        <v>972</v>
      </c>
      <c r="P2" s="13">
        <v>7428</v>
      </c>
      <c r="Q2" s="13">
        <v>13997</v>
      </c>
      <c r="R2" s="13">
        <v>54950</v>
      </c>
      <c r="S2" s="13">
        <v>260553</v>
      </c>
      <c r="T2" s="13">
        <v>16437.7</v>
      </c>
      <c r="U2" s="13">
        <v>8621.75</v>
      </c>
      <c r="V2" s="13">
        <v>13996</v>
      </c>
      <c r="W2" s="13">
        <v>220.13</v>
      </c>
      <c r="X2" s="13">
        <v>948.49</v>
      </c>
      <c r="Y2" s="13">
        <v>997.8</v>
      </c>
    </row>
    <row r="3" spans="1:25" s="13" customFormat="1" x14ac:dyDescent="0.25">
      <c r="A3" s="16">
        <v>2017</v>
      </c>
      <c r="B3" s="13">
        <v>68400</v>
      </c>
      <c r="C3" s="13">
        <v>76200</v>
      </c>
      <c r="D3" s="13">
        <v>9.35E-2</v>
      </c>
      <c r="E3" s="13">
        <v>0.68</v>
      </c>
      <c r="F3" s="13">
        <v>52200</v>
      </c>
      <c r="G3" s="13">
        <v>1.2749999999999999E-2</v>
      </c>
      <c r="H3" s="13">
        <v>1.2749999999999999E-2</v>
      </c>
      <c r="I3" s="13">
        <v>1.7749999999999998E-2</v>
      </c>
      <c r="J3" s="13">
        <v>7.7499999999999999E-3</v>
      </c>
      <c r="K3" s="13">
        <v>10240</v>
      </c>
      <c r="L3" s="13">
        <v>27029</v>
      </c>
      <c r="M3" s="13">
        <v>205043</v>
      </c>
      <c r="N3" s="13">
        <v>8820</v>
      </c>
      <c r="O3" s="13">
        <v>972</v>
      </c>
      <c r="P3" s="13">
        <v>7356</v>
      </c>
      <c r="Q3" s="13">
        <v>13770</v>
      </c>
      <c r="R3" s="13">
        <v>54058</v>
      </c>
      <c r="S3" s="13">
        <v>256304</v>
      </c>
      <c r="T3" s="13">
        <v>16164.53</v>
      </c>
      <c r="U3" s="13">
        <v>8475.44</v>
      </c>
      <c r="V3" s="13">
        <v>13769</v>
      </c>
      <c r="W3" s="13">
        <v>223.76</v>
      </c>
      <c r="X3" s="13">
        <v>939.57</v>
      </c>
      <c r="Y3" s="13">
        <v>1007.27</v>
      </c>
    </row>
    <row r="4" spans="1:25" s="13" customFormat="1" x14ac:dyDescent="0.25">
      <c r="A4" s="16">
        <v>2016</v>
      </c>
      <c r="B4" s="13">
        <v>64800</v>
      </c>
      <c r="C4" s="13">
        <v>74400</v>
      </c>
      <c r="D4" s="13">
        <v>9.35E-2</v>
      </c>
      <c r="E4" s="13">
        <v>0.64</v>
      </c>
      <c r="F4" s="13">
        <v>50850</v>
      </c>
      <c r="G4" s="13">
        <v>1.175E-2</v>
      </c>
      <c r="H4" s="13">
        <v>1.175E-2</v>
      </c>
      <c r="I4" s="13">
        <v>1.6750000000000001E-2</v>
      </c>
      <c r="J4" s="13">
        <v>6.7499999999999999E-3</v>
      </c>
      <c r="K4" s="13">
        <v>10070</v>
      </c>
      <c r="L4" s="13">
        <v>26832</v>
      </c>
      <c r="M4" s="13">
        <v>203557</v>
      </c>
      <c r="N4" s="13">
        <v>8652</v>
      </c>
      <c r="O4" s="13">
        <v>972</v>
      </c>
      <c r="P4" s="13">
        <v>7248</v>
      </c>
      <c r="Q4" s="13">
        <v>13670</v>
      </c>
      <c r="R4" s="13">
        <v>53666</v>
      </c>
      <c r="S4" s="13">
        <v>254447</v>
      </c>
      <c r="T4" s="13">
        <v>16027.52</v>
      </c>
      <c r="U4" s="13">
        <v>8394.14</v>
      </c>
      <c r="V4" s="13">
        <v>13669</v>
      </c>
      <c r="W4" s="13">
        <v>225.4</v>
      </c>
      <c r="X4" s="13">
        <v>952.48</v>
      </c>
      <c r="Y4" s="13">
        <v>993.62</v>
      </c>
    </row>
  </sheetData>
  <pageMargins left="0.7" right="0.7" top="0.78740157499999996" bottom="0.78740157499999996" header="0.3" footer="0.3"/>
  <pageSetup paperSize="9" fitToWidth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"/>
  <dimension ref="A1:B18"/>
  <sheetViews>
    <sheetView workbookViewId="0">
      <selection activeCell="B33" sqref="B33"/>
    </sheetView>
  </sheetViews>
  <sheetFormatPr baseColWidth="10" defaultRowHeight="15" x14ac:dyDescent="0.25"/>
  <cols>
    <col min="1" max="1" width="25.42578125" bestFit="1" customWidth="1"/>
    <col min="2" max="2" width="17" bestFit="1" customWidth="1"/>
  </cols>
  <sheetData>
    <row r="1" spans="1:2" s="3" customFormat="1" x14ac:dyDescent="0.25">
      <c r="A1" s="3" t="s">
        <v>86</v>
      </c>
      <c r="B1" s="3" t="s">
        <v>87</v>
      </c>
    </row>
    <row r="2" spans="1:2" x14ac:dyDescent="0.25">
      <c r="A2" t="s">
        <v>88</v>
      </c>
      <c r="B2" s="18">
        <v>0.08</v>
      </c>
    </row>
    <row r="3" spans="1:2" x14ac:dyDescent="0.25">
      <c r="A3" t="s">
        <v>85</v>
      </c>
      <c r="B3" s="18">
        <v>0.08</v>
      </c>
    </row>
    <row r="4" spans="1:2" x14ac:dyDescent="0.25">
      <c r="A4" t="s">
        <v>89</v>
      </c>
      <c r="B4" s="18">
        <v>0.09</v>
      </c>
    </row>
    <row r="5" spans="1:2" x14ac:dyDescent="0.25">
      <c r="A5" t="s">
        <v>90</v>
      </c>
      <c r="B5" s="18">
        <v>0.09</v>
      </c>
    </row>
    <row r="6" spans="1:2" x14ac:dyDescent="0.25">
      <c r="A6" t="s">
        <v>91</v>
      </c>
      <c r="B6" s="18">
        <v>0.09</v>
      </c>
    </row>
    <row r="7" spans="1:2" x14ac:dyDescent="0.25">
      <c r="A7" t="s">
        <v>92</v>
      </c>
      <c r="B7" s="18">
        <v>0.09</v>
      </c>
    </row>
    <row r="8" spans="1:2" x14ac:dyDescent="0.25">
      <c r="A8" t="s">
        <v>93</v>
      </c>
      <c r="B8" s="18">
        <v>0.09</v>
      </c>
    </row>
    <row r="9" spans="1:2" x14ac:dyDescent="0.25">
      <c r="A9" t="s">
        <v>94</v>
      </c>
      <c r="B9" s="18">
        <v>0.09</v>
      </c>
    </row>
    <row r="10" spans="1:2" x14ac:dyDescent="0.25">
      <c r="A10" t="s">
        <v>95</v>
      </c>
      <c r="B10" s="18">
        <v>0.09</v>
      </c>
    </row>
    <row r="11" spans="1:2" x14ac:dyDescent="0.25">
      <c r="A11" t="s">
        <v>96</v>
      </c>
      <c r="B11" s="18">
        <v>0.09</v>
      </c>
    </row>
    <row r="12" spans="1:2" x14ac:dyDescent="0.25">
      <c r="A12" t="s">
        <v>97</v>
      </c>
      <c r="B12" s="18">
        <v>0.09</v>
      </c>
    </row>
    <row r="13" spans="1:2" x14ac:dyDescent="0.25">
      <c r="A13" t="s">
        <v>98</v>
      </c>
      <c r="B13" s="18">
        <v>0.09</v>
      </c>
    </row>
    <row r="14" spans="1:2" x14ac:dyDescent="0.25">
      <c r="A14" t="s">
        <v>99</v>
      </c>
      <c r="B14" s="18">
        <v>0.09</v>
      </c>
    </row>
    <row r="15" spans="1:2" x14ac:dyDescent="0.25">
      <c r="A15" t="s">
        <v>100</v>
      </c>
      <c r="B15" s="18">
        <v>0.09</v>
      </c>
    </row>
    <row r="16" spans="1:2" x14ac:dyDescent="0.25">
      <c r="A16" t="s">
        <v>101</v>
      </c>
      <c r="B16" s="18">
        <v>0.09</v>
      </c>
    </row>
    <row r="17" spans="1:2" x14ac:dyDescent="0.25">
      <c r="A17" t="s">
        <v>102</v>
      </c>
      <c r="B17" s="18">
        <v>0.09</v>
      </c>
    </row>
    <row r="18" spans="1:2" x14ac:dyDescent="0.25">
      <c r="A18" t="s">
        <v>103</v>
      </c>
      <c r="B18" s="18">
        <v>0.09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12"/>
  <dimension ref="A1:U18"/>
  <sheetViews>
    <sheetView workbookViewId="0">
      <selection activeCell="B52" sqref="B52"/>
    </sheetView>
  </sheetViews>
  <sheetFormatPr baseColWidth="10" defaultRowHeight="15" x14ac:dyDescent="0.25"/>
  <cols>
    <col min="1" max="1" width="34.85546875" style="16" bestFit="1" customWidth="1"/>
    <col min="2" max="2" width="22.28515625" customWidth="1"/>
    <col min="3" max="20" width="13" customWidth="1"/>
  </cols>
  <sheetData>
    <row r="1" spans="1:21" x14ac:dyDescent="0.25">
      <c r="A1" s="16" t="s">
        <v>67</v>
      </c>
      <c r="B1" s="13">
        <v>1</v>
      </c>
      <c r="C1" s="13">
        <v>2</v>
      </c>
      <c r="D1" s="13">
        <v>3</v>
      </c>
      <c r="E1" s="13">
        <v>4</v>
      </c>
      <c r="F1" s="9" t="s">
        <v>105</v>
      </c>
      <c r="G1" s="13">
        <v>5</v>
      </c>
      <c r="H1" s="13">
        <v>6</v>
      </c>
    </row>
    <row r="2" spans="1:21" x14ac:dyDescent="0.25">
      <c r="A2" s="16" t="s">
        <v>125</v>
      </c>
      <c r="B2" s="13">
        <v>0</v>
      </c>
      <c r="C2" s="13">
        <v>0.5</v>
      </c>
      <c r="D2" s="13">
        <v>1</v>
      </c>
      <c r="E2" s="13">
        <v>1.5</v>
      </c>
      <c r="F2" s="13">
        <v>2</v>
      </c>
      <c r="G2" s="13">
        <v>2.5</v>
      </c>
      <c r="H2" s="13">
        <v>3</v>
      </c>
      <c r="I2" s="13">
        <v>3.5</v>
      </c>
      <c r="J2" s="13">
        <v>4</v>
      </c>
      <c r="K2" s="13">
        <v>4.5</v>
      </c>
      <c r="L2" s="13">
        <v>5</v>
      </c>
      <c r="M2" s="13">
        <v>5.5</v>
      </c>
      <c r="N2" s="13">
        <v>6</v>
      </c>
      <c r="O2" s="13">
        <v>6.5</v>
      </c>
      <c r="P2" s="13">
        <v>7</v>
      </c>
      <c r="Q2" s="13">
        <v>7.5</v>
      </c>
      <c r="R2" s="13">
        <v>8</v>
      </c>
      <c r="S2" s="13">
        <v>8.5</v>
      </c>
      <c r="T2" s="13">
        <v>9</v>
      </c>
      <c r="U2" s="13"/>
    </row>
    <row r="3" spans="1:21" x14ac:dyDescent="0.25">
      <c r="A3" s="16" t="s">
        <v>126</v>
      </c>
      <c r="B3" s="13">
        <v>0.5</v>
      </c>
      <c r="C3" s="13">
        <v>1</v>
      </c>
      <c r="D3" s="13">
        <v>1.5</v>
      </c>
      <c r="E3" s="13">
        <v>2</v>
      </c>
      <c r="F3" s="13">
        <v>2.5</v>
      </c>
      <c r="G3" s="13">
        <v>3</v>
      </c>
      <c r="H3" s="13">
        <v>3.5</v>
      </c>
      <c r="I3" s="13">
        <v>4</v>
      </c>
      <c r="J3" s="13">
        <v>4.5</v>
      </c>
      <c r="K3" s="13">
        <v>5</v>
      </c>
      <c r="L3" s="13">
        <v>5.5</v>
      </c>
      <c r="M3" s="13">
        <v>6</v>
      </c>
      <c r="N3" s="13">
        <v>6.5</v>
      </c>
      <c r="O3" s="13">
        <v>7</v>
      </c>
      <c r="P3" s="13">
        <v>7.5</v>
      </c>
      <c r="Q3" s="13">
        <v>8</v>
      </c>
      <c r="R3" s="13">
        <v>8.5</v>
      </c>
      <c r="S3" s="13">
        <v>9</v>
      </c>
      <c r="U3" s="13"/>
    </row>
    <row r="4" spans="1:21" x14ac:dyDescent="0.25">
      <c r="A4" s="16" t="s">
        <v>106</v>
      </c>
      <c r="B4" t="s">
        <v>88</v>
      </c>
      <c r="C4" t="s">
        <v>85</v>
      </c>
      <c r="D4" t="s">
        <v>89</v>
      </c>
      <c r="E4" t="s">
        <v>90</v>
      </c>
      <c r="F4" t="s">
        <v>91</v>
      </c>
      <c r="G4" t="s">
        <v>93</v>
      </c>
      <c r="H4" t="s">
        <v>94</v>
      </c>
      <c r="I4" t="s">
        <v>95</v>
      </c>
      <c r="J4" t="s">
        <v>96</v>
      </c>
      <c r="K4" t="s">
        <v>97</v>
      </c>
      <c r="L4" t="s">
        <v>98</v>
      </c>
      <c r="M4" t="s">
        <v>99</v>
      </c>
      <c r="N4" t="s">
        <v>100</v>
      </c>
      <c r="O4" t="s">
        <v>101</v>
      </c>
      <c r="P4" t="s">
        <v>102</v>
      </c>
      <c r="Q4" t="s">
        <v>103</v>
      </c>
    </row>
    <row r="5" spans="1:21" x14ac:dyDescent="0.25">
      <c r="A5" s="16" t="s">
        <v>107</v>
      </c>
      <c r="B5" s="22" t="s">
        <v>123</v>
      </c>
      <c r="C5" s="22" t="s">
        <v>108</v>
      </c>
      <c r="D5" s="22"/>
      <c r="E5" s="22"/>
    </row>
    <row r="6" spans="1:21" ht="30" x14ac:dyDescent="0.25">
      <c r="A6" s="19" t="s">
        <v>109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</row>
    <row r="7" spans="1:21" x14ac:dyDescent="0.25">
      <c r="A7" s="16" t="s">
        <v>70</v>
      </c>
      <c r="B7" t="s">
        <v>179</v>
      </c>
      <c r="C7" t="s">
        <v>184</v>
      </c>
      <c r="D7" t="s">
        <v>180</v>
      </c>
    </row>
    <row r="8" spans="1:21" x14ac:dyDescent="0.25">
      <c r="A8" s="16" t="s">
        <v>69</v>
      </c>
      <c r="B8" t="s">
        <v>183</v>
      </c>
      <c r="C8" t="s">
        <v>181</v>
      </c>
      <c r="D8" t="s">
        <v>182</v>
      </c>
    </row>
    <row r="9" spans="1:21" x14ac:dyDescent="0.25">
      <c r="A9" s="16" t="s">
        <v>127</v>
      </c>
      <c r="B9" t="s">
        <v>111</v>
      </c>
      <c r="C9" t="s">
        <v>104</v>
      </c>
      <c r="D9" t="s">
        <v>110</v>
      </c>
      <c r="E9" t="s">
        <v>112</v>
      </c>
    </row>
    <row r="10" spans="1:21" x14ac:dyDescent="0.25">
      <c r="A10" s="16" t="s">
        <v>128</v>
      </c>
      <c r="B10" t="s">
        <v>111</v>
      </c>
      <c r="C10" t="s">
        <v>110</v>
      </c>
    </row>
    <row r="11" spans="1:21" x14ac:dyDescent="0.25">
      <c r="A11" s="16" t="s">
        <v>65</v>
      </c>
      <c r="B11" s="13">
        <v>2016</v>
      </c>
      <c r="C11" s="13">
        <v>2017</v>
      </c>
      <c r="D11" s="13">
        <v>2018</v>
      </c>
    </row>
    <row r="12" spans="1:21" x14ac:dyDescent="0.25">
      <c r="A12" s="16" t="s">
        <v>147</v>
      </c>
      <c r="B12" t="s">
        <v>148</v>
      </c>
      <c r="C12" t="s">
        <v>149</v>
      </c>
    </row>
    <row r="15" spans="1:21" x14ac:dyDescent="0.25">
      <c r="C15" s="13"/>
    </row>
    <row r="16" spans="1:21" x14ac:dyDescent="0.25">
      <c r="C16" s="13"/>
    </row>
    <row r="17" spans="3:3" x14ac:dyDescent="0.25">
      <c r="C17" s="13"/>
    </row>
    <row r="18" spans="3:3" x14ac:dyDescent="0.25">
      <c r="C18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Brutto-Netto-Rechner</vt:lpstr>
      <vt:lpstr>Eingangsparameter</vt:lpstr>
      <vt:lpstr>Versorgungsfreibetrag</vt:lpstr>
      <vt:lpstr>Altersentlastungsbetrag</vt:lpstr>
      <vt:lpstr>Berechungsvars</vt:lpstr>
      <vt:lpstr>Kirchensteuer</vt:lpstr>
      <vt:lpstr>Eingabe_Dropdown</vt:lpstr>
      <vt:lpstr>Anzahl_Monate</vt:lpstr>
      <vt:lpstr>Bundeslaender_KSt</vt:lpstr>
      <vt:lpstr>Krankenvers</vt:lpstr>
      <vt:lpstr>KStpflichtig</vt:lpstr>
      <vt:lpstr>Lohnzahlungszeitraum</vt:lpstr>
      <vt:lpstr>Pflegevers</vt:lpstr>
      <vt:lpstr>Rentenvers</vt:lpstr>
      <vt:lpstr>Steuerklassen</vt:lpstr>
      <vt:lpstr>Zahl_der_Kinderfreibeträge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PGebhard</dc:creator>
  <cp:keywords/>
  <dc:description/>
  <cp:lastModifiedBy>PGebhard</cp:lastModifiedBy>
  <cp:revision/>
  <cp:lastPrinted>2018-02-26T21:29:05Z</cp:lastPrinted>
  <dcterms:created xsi:type="dcterms:W3CDTF">2018-01-11T14:06:19Z</dcterms:created>
  <dcterms:modified xsi:type="dcterms:W3CDTF">2018-08-09T12:32:26Z</dcterms:modified>
  <cp:category/>
  <cp:contentStatus/>
</cp:coreProperties>
</file>